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1A83199E-5DB5-484C-8BCB-764CAB02924A}" xr6:coauthVersionLast="47" xr6:coauthVersionMax="47" xr10:uidLastSave="{00000000-0000-0000-0000-000000000000}"/>
  <bookViews>
    <workbookView xWindow="-120" yWindow="-120" windowWidth="29040" windowHeight="15720" activeTab="4" xr2:uid="{3F5AEC14-B56C-48E5-A1A7-B1AA82A00C44}"/>
  </bookViews>
  <sheets>
    <sheet name="OCAK 2025" sheetId="1" r:id="rId1"/>
    <sheet name="ŞUBAT 2025" sheetId="2" r:id="rId2"/>
    <sheet name="MART 2025" sheetId="3" r:id="rId3"/>
    <sheet name="NİSAN 2025" sheetId="4" r:id="rId4"/>
    <sheet name="MAYIS 2025" sheetId="5" r:id="rId5"/>
  </sheets>
  <definedNames>
    <definedName name="_xlnm.Print_Area" localSheetId="2">'MART 2025'!$A$1:$W$22</definedName>
    <definedName name="_xlnm.Print_Area" localSheetId="3">'NİSAN 2025'!$A$1:$W$21</definedName>
    <definedName name="_xlnm.Print_Area" localSheetId="0">'OCAK 2025'!$A$1:$W$23</definedName>
    <definedName name="_xlnm.Print_Area" localSheetId="1">'ŞUBAT 2025'!$A$1:$W$23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8" i="5" l="1"/>
  <c r="AB8" i="5"/>
  <c r="H8" i="5"/>
  <c r="D8" i="5"/>
  <c r="I8" i="5" s="1"/>
  <c r="AB23" i="5"/>
  <c r="H23" i="5"/>
  <c r="D23" i="5"/>
  <c r="AB22" i="5"/>
  <c r="AB21" i="5"/>
  <c r="AB20" i="5"/>
  <c r="AB19" i="5"/>
  <c r="AB18" i="5"/>
  <c r="AB17" i="5"/>
  <c r="AB16" i="5"/>
  <c r="W15" i="5"/>
  <c r="V15" i="5"/>
  <c r="AB14" i="5"/>
  <c r="D14" i="5"/>
  <c r="E14" i="5" s="1"/>
  <c r="AB13" i="5"/>
  <c r="D13" i="5"/>
  <c r="I13" i="5" s="1"/>
  <c r="AD12" i="5"/>
  <c r="AB12" i="5"/>
  <c r="D12" i="5"/>
  <c r="E12" i="5" s="1"/>
  <c r="AD11" i="5"/>
  <c r="AB11" i="5"/>
  <c r="H11" i="5"/>
  <c r="D11" i="5"/>
  <c r="E11" i="5" s="1"/>
  <c r="AD10" i="5"/>
  <c r="AB10" i="5"/>
  <c r="D10" i="5"/>
  <c r="I10" i="5" s="1"/>
  <c r="AB15" i="5"/>
  <c r="AD7" i="5"/>
  <c r="AB7" i="5"/>
  <c r="H7" i="5"/>
  <c r="D7" i="5"/>
  <c r="I7" i="5" s="1"/>
  <c r="AD6" i="5"/>
  <c r="AB6" i="5"/>
  <c r="I6" i="5"/>
  <c r="H6" i="5"/>
  <c r="E6" i="5"/>
  <c r="P6" i="5" s="1"/>
  <c r="D6" i="5"/>
  <c r="AD5" i="5"/>
  <c r="AB5" i="5"/>
  <c r="I5" i="5"/>
  <c r="H5" i="5"/>
  <c r="D5" i="5"/>
  <c r="E5" i="5" s="1"/>
  <c r="AD4" i="5"/>
  <c r="AB4" i="5"/>
  <c r="I4" i="5"/>
  <c r="H4" i="5"/>
  <c r="D4" i="5"/>
  <c r="E4" i="5" s="1"/>
  <c r="AD3" i="5"/>
  <c r="AB3" i="5"/>
  <c r="H3" i="5"/>
  <c r="D3" i="5"/>
  <c r="I3" i="5" s="1"/>
  <c r="AB13" i="4"/>
  <c r="D13" i="4"/>
  <c r="I13" i="4" s="1"/>
  <c r="AD7" i="4"/>
  <c r="AB7" i="4"/>
  <c r="H7" i="4"/>
  <c r="D7" i="4"/>
  <c r="I7" i="4" s="1"/>
  <c r="AB12" i="4"/>
  <c r="AD12" i="4"/>
  <c r="AB20" i="4"/>
  <c r="AB22" i="4"/>
  <c r="E8" i="5" l="1"/>
  <c r="AD15" i="5"/>
  <c r="P4" i="5"/>
  <c r="O4" i="5"/>
  <c r="K4" i="5"/>
  <c r="O14" i="5"/>
  <c r="P14" i="5"/>
  <c r="K14" i="5"/>
  <c r="L6" i="5"/>
  <c r="L4" i="5"/>
  <c r="P11" i="5"/>
  <c r="O11" i="5"/>
  <c r="Q11" i="5" s="1"/>
  <c r="S11" i="5" s="1"/>
  <c r="K11" i="5"/>
  <c r="P5" i="5"/>
  <c r="K5" i="5"/>
  <c r="O5" i="5"/>
  <c r="Q5" i="5" s="1"/>
  <c r="S5" i="5" s="1"/>
  <c r="L5" i="5"/>
  <c r="P12" i="5"/>
  <c r="O12" i="5"/>
  <c r="Q12" i="5" s="1"/>
  <c r="S12" i="5" s="1"/>
  <c r="K12" i="5"/>
  <c r="E7" i="5"/>
  <c r="E23" i="5"/>
  <c r="K6" i="5"/>
  <c r="E10" i="5"/>
  <c r="E13" i="5"/>
  <c r="I14" i="5"/>
  <c r="L14" i="5" s="1"/>
  <c r="O6" i="5"/>
  <c r="Q6" i="5" s="1"/>
  <c r="S6" i="5" s="1"/>
  <c r="U6" i="5" s="1"/>
  <c r="I11" i="5"/>
  <c r="I12" i="5"/>
  <c r="L12" i="5" s="1"/>
  <c r="E3" i="5"/>
  <c r="E13" i="4"/>
  <c r="E7" i="4"/>
  <c r="D12" i="4"/>
  <c r="I12" i="4" s="1"/>
  <c r="AB14" i="4"/>
  <c r="AB23" i="4"/>
  <c r="D14" i="4"/>
  <c r="E14" i="4" s="1"/>
  <c r="H10" i="3"/>
  <c r="H6" i="3"/>
  <c r="P8" i="5" l="1"/>
  <c r="O8" i="5"/>
  <c r="Q8" i="5" s="1"/>
  <c r="S8" i="5" s="1"/>
  <c r="K8" i="5"/>
  <c r="L8" i="5" s="1"/>
  <c r="P7" i="5"/>
  <c r="O7" i="5"/>
  <c r="Q7" i="5" s="1"/>
  <c r="S7" i="5" s="1"/>
  <c r="K7" i="5"/>
  <c r="L7" i="5" s="1"/>
  <c r="P3" i="5"/>
  <c r="K3" i="5"/>
  <c r="L3" i="5" s="1"/>
  <c r="O3" i="5"/>
  <c r="Q3" i="5" s="1"/>
  <c r="S3" i="5" s="1"/>
  <c r="U3" i="5" s="1"/>
  <c r="L11" i="5"/>
  <c r="U11" i="5" s="1"/>
  <c r="U12" i="5"/>
  <c r="P13" i="5"/>
  <c r="O13" i="5"/>
  <c r="Q13" i="5" s="1"/>
  <c r="S13" i="5" s="1"/>
  <c r="K13" i="5"/>
  <c r="L13" i="5" s="1"/>
  <c r="O10" i="5"/>
  <c r="P10" i="5"/>
  <c r="K10" i="5"/>
  <c r="L10" i="5" s="1"/>
  <c r="Q14" i="5"/>
  <c r="S14" i="5" s="1"/>
  <c r="U14" i="5" s="1"/>
  <c r="U5" i="5"/>
  <c r="P23" i="5"/>
  <c r="O23" i="5"/>
  <c r="K23" i="5"/>
  <c r="L23" i="5" s="1"/>
  <c r="Q4" i="5"/>
  <c r="S4" i="5" s="1"/>
  <c r="U4" i="5" s="1"/>
  <c r="P13" i="4"/>
  <c r="O13" i="4"/>
  <c r="Q13" i="4" s="1"/>
  <c r="S13" i="4" s="1"/>
  <c r="U13" i="4" s="1"/>
  <c r="K13" i="4"/>
  <c r="L13" i="4" s="1"/>
  <c r="P7" i="4"/>
  <c r="O7" i="4"/>
  <c r="Q7" i="4" s="1"/>
  <c r="S7" i="4" s="1"/>
  <c r="K7" i="4"/>
  <c r="L7" i="4" s="1"/>
  <c r="E12" i="4"/>
  <c r="P14" i="4"/>
  <c r="K14" i="4"/>
  <c r="O14" i="4"/>
  <c r="I14" i="4"/>
  <c r="AB21" i="4"/>
  <c r="AB19" i="4"/>
  <c r="AB18" i="4"/>
  <c r="AB17" i="4"/>
  <c r="AB16" i="4"/>
  <c r="H23" i="4"/>
  <c r="D23" i="4"/>
  <c r="I23" i="4" s="1"/>
  <c r="V15" i="4"/>
  <c r="AB11" i="4"/>
  <c r="H11" i="4"/>
  <c r="D11" i="4"/>
  <c r="I11" i="4" s="1"/>
  <c r="AB10" i="4"/>
  <c r="D10" i="4"/>
  <c r="I10" i="4" s="1"/>
  <c r="AD8" i="4"/>
  <c r="AB8" i="4"/>
  <c r="H8" i="4"/>
  <c r="D8" i="4"/>
  <c r="AD6" i="4"/>
  <c r="AB6" i="4"/>
  <c r="H6" i="4"/>
  <c r="D6" i="4"/>
  <c r="I6" i="4" s="1"/>
  <c r="AD5" i="4"/>
  <c r="AB5" i="4"/>
  <c r="H5" i="4"/>
  <c r="D5" i="4"/>
  <c r="E5" i="4" s="1"/>
  <c r="AD4" i="4"/>
  <c r="AB4" i="4"/>
  <c r="H4" i="4"/>
  <c r="D4" i="4"/>
  <c r="E4" i="4" s="1"/>
  <c r="AD3" i="4"/>
  <c r="AB3" i="4"/>
  <c r="H3" i="4"/>
  <c r="D3" i="4"/>
  <c r="E3" i="4" s="1"/>
  <c r="D11" i="3"/>
  <c r="I11" i="3" s="1"/>
  <c r="U13" i="5" l="1"/>
  <c r="Q23" i="5"/>
  <c r="S23" i="5" s="1"/>
  <c r="U7" i="5"/>
  <c r="Q10" i="5"/>
  <c r="S10" i="5" s="1"/>
  <c r="U10" i="5" s="1"/>
  <c r="U7" i="4"/>
  <c r="O12" i="4"/>
  <c r="P12" i="4"/>
  <c r="K12" i="4"/>
  <c r="L12" i="4" s="1"/>
  <c r="L14" i="4"/>
  <c r="Q14" i="4"/>
  <c r="S14" i="4" s="1"/>
  <c r="I5" i="4"/>
  <c r="I3" i="4"/>
  <c r="I4" i="4"/>
  <c r="L4" i="4" s="1"/>
  <c r="AB15" i="4"/>
  <c r="I8" i="4"/>
  <c r="E8" i="4"/>
  <c r="P3" i="4"/>
  <c r="O3" i="4"/>
  <c r="P5" i="4"/>
  <c r="O5" i="4"/>
  <c r="K5" i="4"/>
  <c r="P4" i="4"/>
  <c r="K4" i="4"/>
  <c r="O4" i="4"/>
  <c r="E6" i="4"/>
  <c r="K3" i="4"/>
  <c r="E23" i="4"/>
  <c r="E10" i="4"/>
  <c r="E11" i="4"/>
  <c r="E11" i="3"/>
  <c r="P11" i="3" s="1"/>
  <c r="AB22" i="3"/>
  <c r="AB21" i="3"/>
  <c r="AB20" i="3"/>
  <c r="AB19" i="3"/>
  <c r="AB18" i="3"/>
  <c r="AB17" i="3"/>
  <c r="V16" i="3"/>
  <c r="H15" i="3"/>
  <c r="D15" i="3"/>
  <c r="I15" i="3" s="1"/>
  <c r="V13" i="3"/>
  <c r="AB12" i="3"/>
  <c r="D12" i="3"/>
  <c r="I12" i="3" s="1"/>
  <c r="AB10" i="3"/>
  <c r="D10" i="3"/>
  <c r="E10" i="3" s="1"/>
  <c r="AB9" i="3"/>
  <c r="H9" i="3"/>
  <c r="D9" i="3"/>
  <c r="E9" i="3" s="1"/>
  <c r="AD8" i="3"/>
  <c r="AB7" i="3"/>
  <c r="H7" i="3"/>
  <c r="D7" i="3"/>
  <c r="E7" i="3" s="1"/>
  <c r="P7" i="3" s="1"/>
  <c r="AB6" i="3"/>
  <c r="D6" i="3"/>
  <c r="E6" i="3" s="1"/>
  <c r="AB5" i="3"/>
  <c r="H5" i="3"/>
  <c r="D5" i="3"/>
  <c r="E5" i="3" s="1"/>
  <c r="AB4" i="3"/>
  <c r="H4" i="3"/>
  <c r="D4" i="3"/>
  <c r="I4" i="3" s="1"/>
  <c r="AB3" i="3"/>
  <c r="H3" i="3"/>
  <c r="D3" i="3"/>
  <c r="I3" i="3" s="1"/>
  <c r="U15" i="5" l="1"/>
  <c r="Q3" i="4"/>
  <c r="S3" i="4" s="1"/>
  <c r="L5" i="4"/>
  <c r="Q12" i="4"/>
  <c r="S12" i="4" s="1"/>
  <c r="U12" i="4" s="1"/>
  <c r="U14" i="4"/>
  <c r="Q5" i="4"/>
  <c r="S5" i="4" s="1"/>
  <c r="L3" i="4"/>
  <c r="Q4" i="4"/>
  <c r="S4" i="4" s="1"/>
  <c r="U4" i="4" s="1"/>
  <c r="P23" i="4"/>
  <c r="O23" i="4"/>
  <c r="Q23" i="4" s="1"/>
  <c r="S23" i="4" s="1"/>
  <c r="K23" i="4"/>
  <c r="L23" i="4" s="1"/>
  <c r="P8" i="4"/>
  <c r="O8" i="4"/>
  <c r="K8" i="4"/>
  <c r="L8" i="4" s="1"/>
  <c r="P6" i="4"/>
  <c r="O6" i="4"/>
  <c r="K6" i="4"/>
  <c r="L6" i="4" s="1"/>
  <c r="K11" i="4"/>
  <c r="L11" i="4" s="1"/>
  <c r="P11" i="4"/>
  <c r="O11" i="4"/>
  <c r="P10" i="4"/>
  <c r="O10" i="4"/>
  <c r="K10" i="4"/>
  <c r="L10" i="4" s="1"/>
  <c r="O11" i="3"/>
  <c r="Q11" i="3" s="1"/>
  <c r="S11" i="3" s="1"/>
  <c r="K11" i="3"/>
  <c r="L11" i="3" s="1"/>
  <c r="U11" i="3" s="1"/>
  <c r="AB13" i="3"/>
  <c r="I5" i="3"/>
  <c r="AB24" i="3"/>
  <c r="I7" i="3"/>
  <c r="I6" i="3"/>
  <c r="P9" i="3"/>
  <c r="O9" i="3"/>
  <c r="K9" i="3"/>
  <c r="O10" i="3"/>
  <c r="K10" i="3"/>
  <c r="P10" i="3"/>
  <c r="O6" i="3"/>
  <c r="P6" i="3"/>
  <c r="K6" i="3"/>
  <c r="P5" i="3"/>
  <c r="O5" i="3"/>
  <c r="K5" i="3"/>
  <c r="E15" i="3"/>
  <c r="I9" i="3"/>
  <c r="I10" i="3"/>
  <c r="K7" i="3"/>
  <c r="O7" i="3"/>
  <c r="Q7" i="3" s="1"/>
  <c r="S7" i="3" s="1"/>
  <c r="E3" i="3"/>
  <c r="E4" i="3"/>
  <c r="E12" i="3"/>
  <c r="H16" i="2"/>
  <c r="D16" i="2"/>
  <c r="I16" i="2" s="1"/>
  <c r="H13" i="2"/>
  <c r="D13" i="2"/>
  <c r="E13" i="2" s="1"/>
  <c r="P13" i="2" s="1"/>
  <c r="D12" i="2"/>
  <c r="I12" i="2" s="1"/>
  <c r="H11" i="2"/>
  <c r="D11" i="2"/>
  <c r="I11" i="2" s="1"/>
  <c r="H10" i="2"/>
  <c r="D10" i="2"/>
  <c r="E10" i="2" s="1"/>
  <c r="D9" i="2"/>
  <c r="I9" i="2" s="1"/>
  <c r="L9" i="2" s="1"/>
  <c r="H7" i="2"/>
  <c r="D7" i="2"/>
  <c r="I7" i="2" s="1"/>
  <c r="H6" i="2"/>
  <c r="D6" i="2"/>
  <c r="E6" i="2" s="1"/>
  <c r="H5" i="2"/>
  <c r="D5" i="2"/>
  <c r="I5" i="2" s="1"/>
  <c r="H4" i="2"/>
  <c r="D4" i="2"/>
  <c r="I4" i="2" s="1"/>
  <c r="H3" i="2"/>
  <c r="D3" i="2"/>
  <c r="I3" i="2" s="1"/>
  <c r="D16" i="1"/>
  <c r="H16" i="1"/>
  <c r="U3" i="4" l="1"/>
  <c r="U5" i="4"/>
  <c r="Q8" i="4"/>
  <c r="S8" i="4" s="1"/>
  <c r="U8" i="4" s="1"/>
  <c r="Q10" i="4"/>
  <c r="S10" i="4" s="1"/>
  <c r="U10" i="4" s="1"/>
  <c r="Q11" i="4"/>
  <c r="S11" i="4" s="1"/>
  <c r="U11" i="4" s="1"/>
  <c r="AD11" i="4" s="1"/>
  <c r="L7" i="3"/>
  <c r="U7" i="3" s="1"/>
  <c r="W7" i="3" s="1"/>
  <c r="AD7" i="3" s="1"/>
  <c r="Q6" i="4"/>
  <c r="S6" i="4" s="1"/>
  <c r="U6" i="4" s="1"/>
  <c r="E3" i="2"/>
  <c r="P3" i="2" s="1"/>
  <c r="I13" i="2"/>
  <c r="E7" i="2"/>
  <c r="P7" i="2" s="1"/>
  <c r="L5" i="3"/>
  <c r="Q5" i="3"/>
  <c r="S5" i="3" s="1"/>
  <c r="L10" i="3"/>
  <c r="L9" i="3"/>
  <c r="L6" i="3"/>
  <c r="Q6" i="3"/>
  <c r="S6" i="3" s="1"/>
  <c r="K15" i="3"/>
  <c r="L15" i="3" s="1"/>
  <c r="P15" i="3"/>
  <c r="O15" i="3"/>
  <c r="Q15" i="3" s="1"/>
  <c r="S15" i="3" s="1"/>
  <c r="U15" i="3" s="1"/>
  <c r="W15" i="3" s="1"/>
  <c r="P12" i="3"/>
  <c r="O12" i="3"/>
  <c r="K12" i="3"/>
  <c r="L12" i="3" s="1"/>
  <c r="U12" i="3" s="1"/>
  <c r="AD12" i="3" s="1"/>
  <c r="P4" i="3"/>
  <c r="O4" i="3"/>
  <c r="K4" i="3"/>
  <c r="L4" i="3" s="1"/>
  <c r="K3" i="3"/>
  <c r="L3" i="3" s="1"/>
  <c r="O3" i="3"/>
  <c r="P3" i="3"/>
  <c r="Q10" i="3"/>
  <c r="U10" i="3" s="1"/>
  <c r="Q9" i="3"/>
  <c r="S9" i="3" s="1"/>
  <c r="U9" i="3" s="1"/>
  <c r="E5" i="2"/>
  <c r="I10" i="2"/>
  <c r="E4" i="2"/>
  <c r="P4" i="2" s="1"/>
  <c r="E9" i="2"/>
  <c r="P9" i="2" s="1"/>
  <c r="I6" i="2"/>
  <c r="E11" i="2"/>
  <c r="P11" i="2" s="1"/>
  <c r="K10" i="2"/>
  <c r="P10" i="2"/>
  <c r="O10" i="2"/>
  <c r="K6" i="2"/>
  <c r="P6" i="2"/>
  <c r="O6" i="2"/>
  <c r="E12" i="2"/>
  <c r="O5" i="2"/>
  <c r="K13" i="2"/>
  <c r="E16" i="2"/>
  <c r="O4" i="2"/>
  <c r="Q4" i="2" s="1"/>
  <c r="S4" i="2" s="1"/>
  <c r="O13" i="2"/>
  <c r="Q13" i="2" s="1"/>
  <c r="S13" i="2" s="1"/>
  <c r="O3" i="2" l="1"/>
  <c r="Q3" i="2" s="1"/>
  <c r="S3" i="2" s="1"/>
  <c r="K3" i="2"/>
  <c r="L3" i="2" s="1"/>
  <c r="L10" i="2"/>
  <c r="L13" i="2"/>
  <c r="U15" i="4"/>
  <c r="W15" i="4"/>
  <c r="AD10" i="4"/>
  <c r="AD15" i="4" s="1"/>
  <c r="W9" i="3"/>
  <c r="AD9" i="3" s="1"/>
  <c r="U5" i="3"/>
  <c r="W5" i="3" s="1"/>
  <c r="AD5" i="3" s="1"/>
  <c r="W10" i="3"/>
  <c r="AD10" i="3" s="1"/>
  <c r="O7" i="2"/>
  <c r="Q7" i="2" s="1"/>
  <c r="S7" i="2" s="1"/>
  <c r="O9" i="2"/>
  <c r="Q9" i="2" s="1"/>
  <c r="S9" i="2" s="1"/>
  <c r="L6" i="2"/>
  <c r="K7" i="2"/>
  <c r="L7" i="2" s="1"/>
  <c r="Q10" i="2"/>
  <c r="S10" i="2" s="1"/>
  <c r="U10" i="2" s="1"/>
  <c r="W10" i="2" s="1"/>
  <c r="U6" i="3"/>
  <c r="W6" i="3" s="1"/>
  <c r="AD6" i="3" s="1"/>
  <c r="Q12" i="3"/>
  <c r="Q3" i="3"/>
  <c r="S3" i="3" s="1"/>
  <c r="U3" i="3" s="1"/>
  <c r="W3" i="3" s="1"/>
  <c r="AD3" i="3" s="1"/>
  <c r="Q4" i="3"/>
  <c r="S4" i="3" s="1"/>
  <c r="U4" i="3" s="1"/>
  <c r="W4" i="3" s="1"/>
  <c r="AD4" i="3" s="1"/>
  <c r="O11" i="2"/>
  <c r="Q11" i="2" s="1"/>
  <c r="S11" i="2" s="1"/>
  <c r="U11" i="2" s="1"/>
  <c r="W11" i="2" s="1"/>
  <c r="K4" i="2"/>
  <c r="L4" i="2" s="1"/>
  <c r="U4" i="2" s="1"/>
  <c r="P5" i="2"/>
  <c r="Q5" i="2" s="1"/>
  <c r="S5" i="2" s="1"/>
  <c r="K5" i="2"/>
  <c r="L5" i="2" s="1"/>
  <c r="K11" i="2"/>
  <c r="L11" i="2" s="1"/>
  <c r="P12" i="2"/>
  <c r="O12" i="2"/>
  <c r="K12" i="2"/>
  <c r="L12" i="2" s="1"/>
  <c r="K16" i="2"/>
  <c r="L16" i="2" s="1"/>
  <c r="P16" i="2"/>
  <c r="O16" i="2"/>
  <c r="Q16" i="2" s="1"/>
  <c r="S16" i="2" s="1"/>
  <c r="U13" i="2"/>
  <c r="W13" i="2" s="1"/>
  <c r="Q6" i="2"/>
  <c r="S6" i="2" s="1"/>
  <c r="V17" i="1"/>
  <c r="V14" i="1"/>
  <c r="U7" i="2" l="1"/>
  <c r="U3" i="2"/>
  <c r="U6" i="2"/>
  <c r="U5" i="2"/>
  <c r="AD13" i="3"/>
  <c r="W16" i="3"/>
  <c r="U16" i="3"/>
  <c r="U13" i="3"/>
  <c r="W13" i="3"/>
  <c r="U16" i="2"/>
  <c r="W16" i="2" s="1"/>
  <c r="Q12" i="2"/>
  <c r="S12" i="2" s="1"/>
  <c r="U12" i="2" s="1"/>
  <c r="W12" i="2" s="1"/>
  <c r="U17" i="2" l="1"/>
  <c r="U14" i="2"/>
  <c r="D11" i="1" l="1"/>
  <c r="H11" i="1"/>
  <c r="I11" i="1" l="1"/>
  <c r="E11" i="1"/>
  <c r="K11" i="1"/>
  <c r="L11" i="1" s="1"/>
  <c r="H13" i="1"/>
  <c r="I16" i="1" l="1"/>
  <c r="E16" i="1"/>
  <c r="O11" i="1"/>
  <c r="P11" i="1"/>
  <c r="Q11" i="1" s="1"/>
  <c r="K16" i="1"/>
  <c r="P16" i="1"/>
  <c r="O16" i="1"/>
  <c r="Q16" i="1" s="1"/>
  <c r="AB23" i="1"/>
  <c r="AB22" i="1"/>
  <c r="AB21" i="1"/>
  <c r="AB20" i="1"/>
  <c r="AB19" i="1"/>
  <c r="AB18" i="1"/>
  <c r="H12" i="1"/>
  <c r="D12" i="1"/>
  <c r="E12" i="1" s="1"/>
  <c r="AB10" i="1"/>
  <c r="H10" i="1"/>
  <c r="D10" i="1"/>
  <c r="E10" i="1" s="1"/>
  <c r="AB9" i="1"/>
  <c r="H9" i="1"/>
  <c r="D9" i="1"/>
  <c r="AD8" i="1"/>
  <c r="D13" i="1"/>
  <c r="E13" i="1" s="1"/>
  <c r="O13" i="1" s="1"/>
  <c r="AB7" i="1"/>
  <c r="H7" i="1"/>
  <c r="D7" i="1"/>
  <c r="I7" i="1" s="1"/>
  <c r="AB6" i="1"/>
  <c r="H6" i="1"/>
  <c r="D6" i="1"/>
  <c r="E6" i="1" s="1"/>
  <c r="AB5" i="1"/>
  <c r="H5" i="1"/>
  <c r="D5" i="1"/>
  <c r="E5" i="1" s="1"/>
  <c r="AB4" i="1"/>
  <c r="H4" i="1"/>
  <c r="D4" i="1"/>
  <c r="I4" i="1" s="1"/>
  <c r="AB3" i="1"/>
  <c r="H3" i="1"/>
  <c r="D3" i="1"/>
  <c r="I3" i="1" s="1"/>
  <c r="S11" i="1" l="1"/>
  <c r="U11" i="1" s="1"/>
  <c r="W11" i="1" s="1"/>
  <c r="Z11" i="1" s="1"/>
  <c r="AB11" i="1" s="1"/>
  <c r="L16" i="1"/>
  <c r="I9" i="1"/>
  <c r="E9" i="1"/>
  <c r="I10" i="1"/>
  <c r="S16" i="1"/>
  <c r="I5" i="1"/>
  <c r="AB25" i="1"/>
  <c r="I13" i="1"/>
  <c r="P13" i="1"/>
  <c r="K13" i="1"/>
  <c r="P5" i="1"/>
  <c r="O5" i="1"/>
  <c r="K5" i="1"/>
  <c r="P6" i="1"/>
  <c r="O6" i="1"/>
  <c r="K6" i="1"/>
  <c r="P12" i="1"/>
  <c r="O12" i="1"/>
  <c r="K12" i="1"/>
  <c r="I6" i="1"/>
  <c r="E7" i="1"/>
  <c r="I12" i="1"/>
  <c r="E3" i="1"/>
  <c r="E4" i="1"/>
  <c r="U16" i="1" l="1"/>
  <c r="L5" i="1"/>
  <c r="AD11" i="1"/>
  <c r="Q5" i="1"/>
  <c r="S5" i="1" s="1"/>
  <c r="Q12" i="1"/>
  <c r="S12" i="1" s="1"/>
  <c r="Q13" i="1"/>
  <c r="S13" i="1" s="1"/>
  <c r="L13" i="1"/>
  <c r="Q6" i="1"/>
  <c r="S6" i="1" s="1"/>
  <c r="P10" i="1"/>
  <c r="O10" i="1"/>
  <c r="K10" i="1"/>
  <c r="L10" i="1" s="1"/>
  <c r="O4" i="1"/>
  <c r="P4" i="1"/>
  <c r="K4" i="1"/>
  <c r="L4" i="1" s="1"/>
  <c r="L9" i="1"/>
  <c r="P9" i="1"/>
  <c r="O9" i="1"/>
  <c r="K3" i="1"/>
  <c r="L3" i="1" s="1"/>
  <c r="P3" i="1"/>
  <c r="O3" i="1"/>
  <c r="L12" i="1"/>
  <c r="P7" i="1"/>
  <c r="O7" i="1"/>
  <c r="K7" i="1"/>
  <c r="L7" i="1" s="1"/>
  <c r="L6" i="1"/>
  <c r="Q3" i="1" l="1"/>
  <c r="S3" i="1" s="1"/>
  <c r="W16" i="1"/>
  <c r="U5" i="1"/>
  <c r="U12" i="1"/>
  <c r="U13" i="1"/>
  <c r="W13" i="1" s="1"/>
  <c r="Z13" i="1" s="1"/>
  <c r="AB13" i="1" s="1"/>
  <c r="Q10" i="1"/>
  <c r="S10" i="1" s="1"/>
  <c r="U10" i="1" s="1"/>
  <c r="W10" i="1" s="1"/>
  <c r="Q9" i="1"/>
  <c r="S9" i="1" s="1"/>
  <c r="Q7" i="1"/>
  <c r="S7" i="1" s="1"/>
  <c r="U7" i="1" s="1"/>
  <c r="W7" i="1" s="1"/>
  <c r="AD7" i="1" s="1"/>
  <c r="U6" i="1"/>
  <c r="W6" i="1" s="1"/>
  <c r="AD6" i="1" s="1"/>
  <c r="U9" i="1"/>
  <c r="W9" i="1" s="1"/>
  <c r="AD9" i="1" s="1"/>
  <c r="U3" i="1"/>
  <c r="Q4" i="1"/>
  <c r="S4" i="1" s="1"/>
  <c r="U4" i="1" s="1"/>
  <c r="W4" i="1" s="1"/>
  <c r="AD4" i="1" s="1"/>
  <c r="AD10" i="1" l="1"/>
  <c r="U17" i="1"/>
  <c r="W5" i="1"/>
  <c r="U14" i="1"/>
  <c r="W12" i="1"/>
  <c r="AD13" i="1"/>
  <c r="W3" i="1"/>
  <c r="Z12" i="1" l="1"/>
  <c r="AB12" i="1" s="1"/>
  <c r="AB14" i="1" s="1"/>
  <c r="W17" i="1"/>
  <c r="AD5" i="1"/>
  <c r="W14" i="1"/>
  <c r="AD3" i="1"/>
  <c r="AD12" i="1" l="1"/>
  <c r="AD14" i="1"/>
  <c r="W7" i="2" l="1"/>
  <c r="V17" i="2"/>
  <c r="V14" i="2"/>
  <c r="W14" i="2"/>
  <c r="V6" i="2"/>
  <c r="W6" i="2"/>
  <c r="W17" i="2"/>
</calcChain>
</file>

<file path=xl/sharedStrings.xml><?xml version="1.0" encoding="utf-8"?>
<sst xmlns="http://schemas.openxmlformats.org/spreadsheetml/2006/main" count="184" uniqueCount="48">
  <si>
    <t>S/ No</t>
  </si>
  <si>
    <t>ADI VE SOYADI</t>
  </si>
  <si>
    <t>MAAŞ</t>
  </si>
  <si>
    <t>GÜNLÜK ÜCRET</t>
  </si>
  <si>
    <t>SAAT ÜCRETİ</t>
  </si>
  <si>
    <t>GÜN</t>
  </si>
  <si>
    <t>GELMEDİĞİ GÜN</t>
  </si>
  <si>
    <t>ÇALIŞTIĞI GÜN</t>
  </si>
  <si>
    <t>GÜNLÜK KESİNTİ</t>
  </si>
  <si>
    <t>EKSİK SAAT</t>
  </si>
  <si>
    <t>SAAT KESİNTİ</t>
  </si>
  <si>
    <t>KESİNTİ TOPLAMI</t>
  </si>
  <si>
    <t>NORMAL MESAİ</t>
  </si>
  <si>
    <t>PAZAR MESAİ</t>
  </si>
  <si>
    <t>NORMAL MESAİ ÜCRETİ</t>
  </si>
  <si>
    <t>PAZAR MESAİ ÜCRETİ</t>
  </si>
  <si>
    <t>TOPLAM MESAİ ÜCRETİ</t>
  </si>
  <si>
    <t>DEVİR</t>
  </si>
  <si>
    <t>İLAVE ÜCRET TOPLAMI</t>
  </si>
  <si>
    <t>KESİNTİ AVANS İCRA</t>
  </si>
  <si>
    <t>KALAN</t>
  </si>
  <si>
    <t>BANKA YATACAK TUTAR</t>
  </si>
  <si>
    <t>ELDEN ÖDENECEK</t>
  </si>
  <si>
    <t>CEMAL KUVARA</t>
  </si>
  <si>
    <t>ABDÜLKERİM MASE</t>
  </si>
  <si>
    <t>YAHYA EL-HÜSEYİN</t>
  </si>
  <si>
    <t>İSMAİL ASLAN</t>
  </si>
  <si>
    <t>CASİM</t>
  </si>
  <si>
    <t>ÖMER UYSAL</t>
  </si>
  <si>
    <t>BÜLENT BAŞAK</t>
  </si>
  <si>
    <t>SULTAN YILDIRIM</t>
  </si>
  <si>
    <t>VESİLE NALDÖVEN</t>
  </si>
  <si>
    <t>OCAK AYI MAAŞ HESAPLAMA ÇİZELGESİ</t>
  </si>
  <si>
    <t>MEHMET KAZAN</t>
  </si>
  <si>
    <t>HAFTALIK 7500 TL VERİLECEK</t>
  </si>
  <si>
    <t>NAZİF AKKAN</t>
  </si>
  <si>
    <t>HAFTASONLARI MOLALAR DÜŞÜLSÜN.</t>
  </si>
  <si>
    <t>EMİN GAVES 4 SAAT ÇALIŞMA ÜCRETİ 333,3333</t>
  </si>
  <si>
    <t>MEHMET KAZAN LİSTEYE EKLENECEK</t>
  </si>
  <si>
    <t>NORMALMESAİ</t>
  </si>
  <si>
    <t>ZEKERİYA BÜLBÜL</t>
  </si>
  <si>
    <t>MART AYI MAAŞ HESAPLAMA ÇİZELGESİ</t>
  </si>
  <si>
    <t>GÜLŞEN ÖZTÜRK</t>
  </si>
  <si>
    <t>NİSAN AYI MAAŞ HESAPLAMA ÇİZELGESİ</t>
  </si>
  <si>
    <t>ŞERİFE KAPLAN</t>
  </si>
  <si>
    <t>Mustafa Emin cihanın</t>
  </si>
  <si>
    <t>MAYIS AYI MAAŞ HESAPLAMA ÇİZELGESİ</t>
  </si>
  <si>
    <t>MÜERREF BEYAZ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</si>
</sst>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₺&quot;* #,##0.00_-;\-&quot;₺&quot;* #,##0.00_-;_-&quot;₺&quot;* &quot;-&quot;??_-;_-@_-"/>
    <numFmt numFmtId="164" formatCode="#,##0.00\ &quot;₺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9C5700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162"/>
    </font>
    <font>
      <b/>
      <sz val="16"/>
      <color theme="1"/>
      <name val="Calibri"/>
      <family val="2"/>
      <charset val="162"/>
      <scheme val="minor"/>
    </font>
    <font>
      <b/>
      <sz val="14"/>
      <color rgb="FF3F3F3F"/>
      <name val="Calibri"/>
      <family val="2"/>
      <charset val="162"/>
    </font>
    <font>
      <b/>
      <sz val="14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4"/>
      <color theme="0"/>
      <name val="Calibri"/>
      <family val="2"/>
      <charset val="162"/>
      <scheme val="minor"/>
    </font>
    <font>
      <b/>
      <sz val="14"/>
      <color theme="1"/>
      <name val="Times New Roman"/>
      <family val="1"/>
      <charset val="162"/>
    </font>
    <font>
      <b/>
      <sz val="14"/>
      <name val="Times New Roman"/>
      <family val="1"/>
      <charset val="162"/>
    </font>
    <font>
      <b/>
      <u/>
      <sz val="14"/>
      <color theme="1"/>
      <name val="Calibri"/>
      <family val="2"/>
      <charset val="162"/>
      <scheme val="minor"/>
    </font>
    <font>
      <b/>
      <sz val="20"/>
      <color theme="1"/>
      <name val="Times New Roman"/>
      <family val="1"/>
      <charset val="162"/>
    </font>
    <font>
      <b/>
      <sz val="20"/>
      <color theme="1"/>
      <name val="Calibri"/>
      <family val="2"/>
      <charset val="162"/>
      <scheme val="minor"/>
    </font>
    <font>
      <b/>
      <sz val="18"/>
      <color theme="1"/>
      <name val="Calibri"/>
      <family val="2"/>
      <charset val="162"/>
      <scheme val="minor"/>
    </font>
    <font>
      <b/>
      <sz val="18"/>
      <color theme="1"/>
      <name val="Times New Roman"/>
      <family val="1"/>
      <charset val="162"/>
    </font>
    <font>
      <b/>
      <sz val="12"/>
      <name val="Arial"/>
      <family val="2"/>
      <charset val="162"/>
    </font>
  </fonts>
  <fills count="2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D1FD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ADCF4"/>
        <bgColor indexed="64"/>
      </patternFill>
    </fill>
    <fill>
      <patternFill patternType="solid">
        <fgColor rgb="FFEEFE9C"/>
        <bgColor indexed="64"/>
      </patternFill>
    </fill>
    <fill>
      <patternFill patternType="solid">
        <fgColor rgb="FFC1FFC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44" fontId="6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1" applyNumberFormat="0" applyAlignment="0" applyProtection="0"/>
    <xf numFmtId="0" fontId="1" fillId="5" borderId="0" applyNumberFormat="0" applyBorder="0" applyAlignment="0" applyProtection="0"/>
    <xf numFmtId="0" fontId="5" fillId="6" borderId="0" applyNumberFormat="0" applyBorder="0" applyAlignment="0" applyProtection="0"/>
    <xf numFmtId="0" fontId="1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1" fillId="10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</cellStyleXfs>
  <cellXfs count="67">
    <xf numFmtId="0" fontId="0" fillId="0" borderId="0" xfId="0"/>
    <xf numFmtId="0" fontId="8" fillId="15" borderId="0" xfId="0" applyFont="1" applyFill="1"/>
    <xf numFmtId="0" fontId="8" fillId="0" borderId="0" xfId="0" applyFont="1"/>
    <xf numFmtId="4" fontId="9" fillId="16" borderId="2" xfId="4" applyNumberFormat="1" applyFont="1" applyFill="1" applyBorder="1" applyAlignment="1">
      <alignment horizontal="center" vertical="center" wrapText="1"/>
    </xf>
    <xf numFmtId="4" fontId="10" fillId="11" borderId="2" xfId="11" applyNumberFormat="1" applyFont="1" applyBorder="1" applyAlignment="1">
      <alignment horizontal="center" vertical="center" wrapText="1"/>
    </xf>
    <xf numFmtId="4" fontId="10" fillId="6" borderId="2" xfId="6" applyNumberFormat="1" applyFont="1" applyBorder="1" applyAlignment="1">
      <alignment horizontal="center" vertical="center" wrapText="1"/>
    </xf>
    <xf numFmtId="4" fontId="11" fillId="13" borderId="2" xfId="13" applyNumberFormat="1" applyFont="1" applyBorder="1" applyAlignment="1">
      <alignment horizontal="center" vertical="center" wrapText="1"/>
    </xf>
    <xf numFmtId="4" fontId="10" fillId="8" borderId="2" xfId="8" applyNumberFormat="1" applyFont="1" applyBorder="1" applyAlignment="1">
      <alignment horizontal="center" vertical="center" wrapText="1"/>
    </xf>
    <xf numFmtId="4" fontId="10" fillId="2" borderId="2" xfId="2" applyNumberFormat="1" applyFont="1" applyBorder="1" applyAlignment="1">
      <alignment horizontal="center" vertical="center" wrapText="1"/>
    </xf>
    <xf numFmtId="4" fontId="12" fillId="9" borderId="2" xfId="9" applyNumberFormat="1" applyFont="1" applyBorder="1" applyAlignment="1">
      <alignment horizontal="center" vertical="center" wrapText="1"/>
    </xf>
    <xf numFmtId="0" fontId="11" fillId="15" borderId="0" xfId="0" applyFont="1" applyFill="1"/>
    <xf numFmtId="0" fontId="11" fillId="0" borderId="0" xfId="0" applyFont="1"/>
    <xf numFmtId="0" fontId="11" fillId="0" borderId="2" xfId="0" applyFont="1" applyBorder="1" applyAlignment="1">
      <alignment horizontal="center" vertical="center"/>
    </xf>
    <xf numFmtId="0" fontId="13" fillId="17" borderId="2" xfId="0" applyFont="1" applyFill="1" applyBorder="1" applyAlignment="1">
      <alignment horizontal="left" vertical="center"/>
    </xf>
    <xf numFmtId="4" fontId="11" fillId="17" borderId="2" xfId="0" applyNumberFormat="1" applyFont="1" applyFill="1" applyBorder="1" applyAlignment="1">
      <alignment horizontal="center" vertical="center"/>
    </xf>
    <xf numFmtId="3" fontId="11" fillId="18" borderId="2" xfId="0" applyNumberFormat="1" applyFont="1" applyFill="1" applyBorder="1" applyAlignment="1">
      <alignment horizontal="center" vertical="center"/>
    </xf>
    <xf numFmtId="3" fontId="11" fillId="14" borderId="2" xfId="14" applyNumberFormat="1" applyFont="1" applyBorder="1" applyAlignment="1">
      <alignment horizontal="center" vertical="center"/>
    </xf>
    <xf numFmtId="4" fontId="11" fillId="18" borderId="2" xfId="0" applyNumberFormat="1" applyFont="1" applyFill="1" applyBorder="1" applyAlignment="1">
      <alignment horizontal="center" vertical="center"/>
    </xf>
    <xf numFmtId="20" fontId="11" fillId="7" borderId="2" xfId="7" applyNumberFormat="1" applyFont="1" applyBorder="1" applyAlignment="1">
      <alignment horizontal="center" vertical="center"/>
    </xf>
    <xf numFmtId="20" fontId="11" fillId="12" borderId="2" xfId="12" applyNumberFormat="1" applyFont="1" applyBorder="1" applyAlignment="1">
      <alignment horizontal="center" vertical="center"/>
    </xf>
    <xf numFmtId="20" fontId="11" fillId="19" borderId="2" xfId="0" applyNumberFormat="1" applyFont="1" applyFill="1" applyBorder="1" applyAlignment="1">
      <alignment horizontal="center" vertical="center"/>
    </xf>
    <xf numFmtId="4" fontId="11" fillId="19" borderId="2" xfId="0" applyNumberFormat="1" applyFont="1" applyFill="1" applyBorder="1" applyAlignment="1">
      <alignment horizontal="center" vertical="center"/>
    </xf>
    <xf numFmtId="4" fontId="10" fillId="3" borderId="2" xfId="3" applyNumberFormat="1" applyFont="1" applyBorder="1" applyAlignment="1">
      <alignment horizontal="center" vertical="center"/>
    </xf>
    <xf numFmtId="4" fontId="11" fillId="20" borderId="2" xfId="0" applyNumberFormat="1" applyFont="1" applyFill="1" applyBorder="1" applyAlignment="1">
      <alignment horizontal="center" vertical="center"/>
    </xf>
    <xf numFmtId="4" fontId="10" fillId="2" borderId="2" xfId="2" applyNumberFormat="1" applyFont="1" applyBorder="1" applyAlignment="1">
      <alignment horizontal="center" vertical="center"/>
    </xf>
    <xf numFmtId="4" fontId="11" fillId="20" borderId="2" xfId="0" applyNumberFormat="1" applyFont="1" applyFill="1" applyBorder="1"/>
    <xf numFmtId="4" fontId="11" fillId="10" borderId="2" xfId="10" applyNumberFormat="1" applyFont="1" applyBorder="1"/>
    <xf numFmtId="4" fontId="11" fillId="21" borderId="2" xfId="0" applyNumberFormat="1" applyFont="1" applyFill="1" applyBorder="1"/>
    <xf numFmtId="4" fontId="11" fillId="22" borderId="2" xfId="0" applyNumberFormat="1" applyFont="1" applyFill="1" applyBorder="1"/>
    <xf numFmtId="4" fontId="11" fillId="23" borderId="2" xfId="0" applyNumberFormat="1" applyFont="1" applyFill="1" applyBorder="1"/>
    <xf numFmtId="4" fontId="11" fillId="24" borderId="2" xfId="0" applyNumberFormat="1" applyFont="1" applyFill="1" applyBorder="1"/>
    <xf numFmtId="0" fontId="14" fillId="17" borderId="2" xfId="0" applyFont="1" applyFill="1" applyBorder="1" applyAlignment="1">
      <alignment horizontal="left" vertical="center"/>
    </xf>
    <xf numFmtId="4" fontId="11" fillId="17" borderId="2" xfId="4" applyNumberFormat="1" applyFont="1" applyFill="1" applyBorder="1" applyAlignment="1">
      <alignment horizontal="center" vertical="center"/>
    </xf>
    <xf numFmtId="3" fontId="11" fillId="18" borderId="2" xfId="4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15" borderId="0" xfId="0" applyFont="1" applyFill="1" applyAlignment="1">
      <alignment horizontal="left" vertical="center"/>
    </xf>
    <xf numFmtId="4" fontId="11" fillId="15" borderId="0" xfId="4" applyNumberFormat="1" applyFont="1" applyFill="1" applyBorder="1" applyAlignment="1">
      <alignment horizontal="center" vertical="center"/>
    </xf>
    <xf numFmtId="0" fontId="10" fillId="0" borderId="0" xfId="0" applyFont="1"/>
    <xf numFmtId="44" fontId="11" fillId="0" borderId="0" xfId="1" applyFont="1" applyAlignment="1">
      <alignment horizontal="right" vertical="center"/>
    </xf>
    <xf numFmtId="4" fontId="11" fillId="5" borderId="2" xfId="5" applyNumberFormat="1" applyFont="1" applyBorder="1"/>
    <xf numFmtId="0" fontId="11" fillId="15" borderId="0" xfId="0" applyFont="1" applyFill="1" applyAlignment="1">
      <alignment horizontal="center" vertical="center"/>
    </xf>
    <xf numFmtId="4" fontId="11" fillId="15" borderId="0" xfId="0" applyNumberFormat="1" applyFont="1" applyFill="1"/>
    <xf numFmtId="164" fontId="11" fillId="15" borderId="2" xfId="0" applyNumberFormat="1" applyFont="1" applyFill="1" applyBorder="1"/>
    <xf numFmtId="164" fontId="11" fillId="15" borderId="3" xfId="0" applyNumberFormat="1" applyFont="1" applyFill="1" applyBorder="1"/>
    <xf numFmtId="164" fontId="15" fillId="15" borderId="0" xfId="0" applyNumberFormat="1" applyFont="1" applyFill="1"/>
    <xf numFmtId="164" fontId="11" fillId="15" borderId="0" xfId="0" applyNumberFormat="1" applyFont="1" applyFill="1"/>
    <xf numFmtId="4" fontId="11" fillId="25" borderId="2" xfId="0" applyNumberFormat="1" applyFont="1" applyFill="1" applyBorder="1"/>
    <xf numFmtId="3" fontId="11" fillId="25" borderId="2" xfId="0" applyNumberFormat="1" applyFont="1" applyFill="1" applyBorder="1"/>
    <xf numFmtId="2" fontId="11" fillId="15" borderId="0" xfId="0" applyNumberFormat="1" applyFont="1" applyFill="1"/>
    <xf numFmtId="0" fontId="13" fillId="15" borderId="0" xfId="0" applyFont="1" applyFill="1" applyAlignment="1">
      <alignment horizontal="left" vertical="center"/>
    </xf>
    <xf numFmtId="4" fontId="11" fillId="0" borderId="0" xfId="4" applyNumberFormat="1" applyFont="1" applyFill="1" applyBorder="1" applyAlignment="1">
      <alignment horizontal="center" vertical="center"/>
    </xf>
    <xf numFmtId="0" fontId="13" fillId="25" borderId="0" xfId="0" applyFont="1" applyFill="1" applyAlignment="1">
      <alignment horizontal="left" vertical="center"/>
    </xf>
    <xf numFmtId="0" fontId="11" fillId="25" borderId="0" xfId="0" applyFont="1" applyFill="1"/>
    <xf numFmtId="0" fontId="11" fillId="26" borderId="0" xfId="0" applyFont="1" applyFill="1"/>
    <xf numFmtId="0" fontId="16" fillId="26" borderId="0" xfId="0" applyFont="1" applyFill="1" applyAlignment="1">
      <alignment horizontal="left" vertical="center"/>
    </xf>
    <xf numFmtId="0" fontId="17" fillId="26" borderId="0" xfId="0" applyFont="1" applyFill="1"/>
    <xf numFmtId="0" fontId="11" fillId="27" borderId="0" xfId="0" applyFont="1" applyFill="1"/>
    <xf numFmtId="0" fontId="18" fillId="27" borderId="0" xfId="0" applyFont="1" applyFill="1"/>
    <xf numFmtId="164" fontId="18" fillId="15" borderId="2" xfId="0" applyNumberFormat="1" applyFont="1" applyFill="1" applyBorder="1"/>
    <xf numFmtId="164" fontId="18" fillId="15" borderId="3" xfId="0" applyNumberFormat="1" applyFont="1" applyFill="1" applyBorder="1"/>
    <xf numFmtId="0" fontId="20" fillId="17" borderId="2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1" fillId="15" borderId="0" xfId="0" applyFont="1" applyFill="1" applyAlignment="1">
      <alignment horizontal="center"/>
    </xf>
    <xf numFmtId="4" fontId="11" fillId="0" borderId="4" xfId="0" applyNumberFormat="1" applyFont="1" applyBorder="1" applyAlignment="1">
      <alignment horizontal="center"/>
    </xf>
    <xf numFmtId="4" fontId="11" fillId="0" borderId="5" xfId="0" applyNumberFormat="1" applyFont="1" applyBorder="1" applyAlignment="1">
      <alignment horizontal="center"/>
    </xf>
    <xf numFmtId="4" fontId="11" fillId="0" borderId="3" xfId="0" applyNumberFormat="1" applyFont="1" applyBorder="1" applyAlignment="1">
      <alignment horizontal="center"/>
    </xf>
    <xf numFmtId="0" fontId="19" fillId="0" borderId="0" xfId="0" applyFont="1" applyAlignment="1">
      <alignment horizontal="center" vertical="center"/>
    </xf>
  </cellXfs>
  <cellStyles count="15">
    <cellStyle name="%20 - Vurgu6" xfId="12" builtinId="50"/>
    <cellStyle name="%40 - Vurgu1" xfId="5" builtinId="31"/>
    <cellStyle name="%40 - Vurgu6" xfId="13" builtinId="51"/>
    <cellStyle name="%60 - Vurgu2" xfId="7" builtinId="36"/>
    <cellStyle name="%60 - Vurgu5" xfId="10" builtinId="48"/>
    <cellStyle name="%60 - Vurgu6" xfId="14" builtinId="52"/>
    <cellStyle name="Çıkış" xfId="4" builtinId="21"/>
    <cellStyle name="Kötü" xfId="2" builtinId="27"/>
    <cellStyle name="Normal" xfId="0" builtinId="0"/>
    <cellStyle name="Nötr" xfId="3" builtinId="28"/>
    <cellStyle name="ParaBirimi" xfId="1" builtinId="4"/>
    <cellStyle name="Vurgu2" xfId="6" builtinId="33"/>
    <cellStyle name="Vurgu4" xfId="8" builtinId="41"/>
    <cellStyle name="Vurgu5" xfId="9" builtinId="45"/>
    <cellStyle name="Vurgu6" xfId="11" builtin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3" Type="http://schemas.openxmlformats.org/officeDocument/2006/relationships/customXml" Target="../ink/ink2.xml"/><Relationship Id="rId21" Type="http://schemas.openxmlformats.org/officeDocument/2006/relationships/customXml" Target="../ink/ink11.xml"/><Relationship Id="rId7" Type="http://schemas.openxmlformats.org/officeDocument/2006/relationships/customXml" Target="../ink/ink4.xml"/><Relationship Id="rId12" Type="http://schemas.openxmlformats.org/officeDocument/2006/relationships/image" Target="../media/image6.png"/><Relationship Id="rId17" Type="http://schemas.openxmlformats.org/officeDocument/2006/relationships/customXml" Target="../ink/ink9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1" Type="http://schemas.openxmlformats.org/officeDocument/2006/relationships/customXml" Target="../ink/ink6.xml"/><Relationship Id="rId24" Type="http://schemas.openxmlformats.org/officeDocument/2006/relationships/image" Target="../media/image12.png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23" Type="http://schemas.openxmlformats.org/officeDocument/2006/relationships/customXml" Target="../ink/ink12.xml"/><Relationship Id="rId10" Type="http://schemas.openxmlformats.org/officeDocument/2006/relationships/image" Target="../media/image5.png"/><Relationship Id="rId19" Type="http://schemas.openxmlformats.org/officeDocument/2006/relationships/customXml" Target="../ink/ink10.xml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587475</xdr:colOff>
      <xdr:row>1</xdr:row>
      <xdr:rowOff>365140</xdr:rowOff>
    </xdr:from>
    <xdr:to>
      <xdr:col>21</xdr:col>
      <xdr:colOff>587835</xdr:colOff>
      <xdr:row>1</xdr:row>
      <xdr:rowOff>365500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">
          <xdr14:nvContentPartPr>
            <xdr14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14:cNvPr>
            <xdr14:cNvContentPartPr/>
          </xdr14:nvContentPartPr>
          <xdr14:nvPr macro=""/>
          <xdr14:xfrm>
            <a:off x="18732600" y="809640"/>
            <a:ext cx="360" cy="360"/>
          </xdr14:xfrm>
        </xdr:contentPart>
      </mc:Choice>
      <mc:Fallback xmlns="">
        <xdr:pic>
          <xdr:nvPicPr>
            <xdr:cNvPr id="2" name="Mürekkep 1">
              <a:extLst>
                <a:ext uri="{FF2B5EF4-FFF2-40B4-BE49-F238E27FC236}">
                  <a16:creationId xmlns:a16="http://schemas.microsoft.com/office/drawing/2014/main" id="{925F00BA-C598-4012-A071-DC9C62A15EC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8723600" y="8006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22</xdr:col>
      <xdr:colOff>237820</xdr:colOff>
      <xdr:row>14</xdr:row>
      <xdr:rowOff>254020</xdr:rowOff>
    </xdr:from>
    <xdr:to>
      <xdr:col>22</xdr:col>
      <xdr:colOff>238180</xdr:colOff>
      <xdr:row>14</xdr:row>
      <xdr:rowOff>254380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3">
          <xdr14:nvContentPartPr>
            <xdr14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14:cNvPr>
            <xdr14:cNvContentPartPr/>
          </xdr14:nvContentPartPr>
          <xdr14:nvPr macro=""/>
          <xdr14:xfrm>
            <a:off x="19732320" y="7175520"/>
            <a:ext cx="360" cy="360"/>
          </xdr14:xfrm>
        </xdr:contentPart>
      </mc:Choice>
      <mc:Fallback xmlns="">
        <xdr:pic>
          <xdr:nvPicPr>
            <xdr:cNvPr id="4" name="Mürekkep 3">
              <a:extLst>
                <a:ext uri="{FF2B5EF4-FFF2-40B4-BE49-F238E27FC236}">
                  <a16:creationId xmlns:a16="http://schemas.microsoft.com/office/drawing/2014/main" id="{D47292E9-379C-4C2F-8172-250208940C54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9723320" y="716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507720</xdr:colOff>
      <xdr:row>0</xdr:row>
      <xdr:rowOff>333000</xdr:rowOff>
    </xdr:from>
    <xdr:to>
      <xdr:col>20</xdr:col>
      <xdr:colOff>508080</xdr:colOff>
      <xdr:row>0</xdr:row>
      <xdr:rowOff>333360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5">
          <xdr14:nvContentPartPr>
            <xdr14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14:cNvPr>
            <xdr14:cNvContentPartPr/>
          </xdr14:nvContentPartPr>
          <xdr14:nvPr macro=""/>
          <xdr14:xfrm>
            <a:off x="17271720" y="333000"/>
            <a:ext cx="360" cy="360"/>
          </xdr14:xfrm>
        </xdr:contentPart>
      </mc:Choice>
      <mc:Fallback xmlns="">
        <xdr:pic>
          <xdr:nvPicPr>
            <xdr:cNvPr id="5" name="Mürekkep 4">
              <a:extLst>
                <a:ext uri="{FF2B5EF4-FFF2-40B4-BE49-F238E27FC236}">
                  <a16:creationId xmlns:a16="http://schemas.microsoft.com/office/drawing/2014/main" id="{85441E23-FBD7-40DF-B41A-033BC3C223F7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7262720" y="32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21</xdr:col>
      <xdr:colOff>952155</xdr:colOff>
      <xdr:row>21</xdr:row>
      <xdr:rowOff>47395</xdr:rowOff>
    </xdr:from>
    <xdr:to>
      <xdr:col>21</xdr:col>
      <xdr:colOff>952515</xdr:colOff>
      <xdr:row>21</xdr:row>
      <xdr:rowOff>47755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7">
          <xdr14:nvContentPartPr>
            <xdr14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14:cNvPr>
            <xdr14:cNvContentPartPr/>
          </xdr14:nvContentPartPr>
          <xdr14:nvPr macro=""/>
          <xdr14:xfrm>
            <a:off x="19097280" y="8921520"/>
            <a:ext cx="360" cy="360"/>
          </xdr14:xfrm>
        </xdr:contentPart>
      </mc:Choice>
      <mc:Fallback xmlns="">
        <xdr:pic>
          <xdr:nvPicPr>
            <xdr:cNvPr id="6" name="Mürekkep 5">
              <a:extLst>
                <a:ext uri="{FF2B5EF4-FFF2-40B4-BE49-F238E27FC236}">
                  <a16:creationId xmlns:a16="http://schemas.microsoft.com/office/drawing/2014/main" id="{0D1AFE78-35B2-4B56-9DC2-9BDCC309D2C4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19088640" y="8912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460200</xdr:colOff>
      <xdr:row>0</xdr:row>
      <xdr:rowOff>63000</xdr:rowOff>
    </xdr:from>
    <xdr:to>
      <xdr:col>20</xdr:col>
      <xdr:colOff>460560</xdr:colOff>
      <xdr:row>0</xdr:row>
      <xdr:rowOff>63360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9">
          <xdr14:nvContentPartPr>
            <xdr14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14:cNvPr>
            <xdr14:cNvContentPartPr/>
          </xdr14:nvContentPartPr>
          <xdr14:nvPr macro=""/>
          <xdr14:xfrm>
            <a:off x="17224200" y="63000"/>
            <a:ext cx="360" cy="360"/>
          </xdr14:xfrm>
        </xdr:contentPart>
      </mc:Choice>
      <mc:Fallback xmlns="">
        <xdr:pic>
          <xdr:nvPicPr>
            <xdr:cNvPr id="7" name="Mürekkep 6">
              <a:extLst>
                <a:ext uri="{FF2B5EF4-FFF2-40B4-BE49-F238E27FC236}">
                  <a16:creationId xmlns:a16="http://schemas.microsoft.com/office/drawing/2014/main" id="{080A9A43-F26B-4416-B362-798C3BFF5E5E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7215200" y="54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555470</xdr:colOff>
      <xdr:row>0</xdr:row>
      <xdr:rowOff>301320</xdr:rowOff>
    </xdr:from>
    <xdr:to>
      <xdr:col>19</xdr:col>
      <xdr:colOff>555830</xdr:colOff>
      <xdr:row>0</xdr:row>
      <xdr:rowOff>301680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1">
          <xdr14:nvContentPartPr>
            <xdr14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14:cNvPr>
            <xdr14:cNvContentPartPr/>
          </xdr14:nvContentPartPr>
          <xdr14:nvPr macro=""/>
          <xdr14:xfrm>
            <a:off x="16398720" y="301320"/>
            <a:ext cx="360" cy="360"/>
          </xdr14:xfrm>
        </xdr:contentPart>
      </mc:Choice>
      <mc:Fallback xmlns="">
        <xdr:pic>
          <xdr:nvPicPr>
            <xdr:cNvPr id="8" name="Mürekkep 7">
              <a:extLst>
                <a:ext uri="{FF2B5EF4-FFF2-40B4-BE49-F238E27FC236}">
                  <a16:creationId xmlns:a16="http://schemas.microsoft.com/office/drawing/2014/main" id="{524F4090-6656-44FA-AD5B-7988D0C18308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6389720" y="292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571670</xdr:colOff>
      <xdr:row>0</xdr:row>
      <xdr:rowOff>205920</xdr:rowOff>
    </xdr:from>
    <xdr:to>
      <xdr:col>19</xdr:col>
      <xdr:colOff>572030</xdr:colOff>
      <xdr:row>0</xdr:row>
      <xdr:rowOff>206280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3">
          <xdr14:nvContentPartPr>
            <xdr14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14:cNvPr>
            <xdr14:cNvContentPartPr/>
          </xdr14:nvContentPartPr>
          <xdr14:nvPr macro=""/>
          <xdr14:xfrm>
            <a:off x="16414920" y="205920"/>
            <a:ext cx="360" cy="360"/>
          </xdr14:xfrm>
        </xdr:contentPart>
      </mc:Choice>
      <mc:Fallback xmlns="">
        <xdr:pic>
          <xdr:nvPicPr>
            <xdr:cNvPr id="9" name="Mürekkep 8">
              <a:extLst>
                <a:ext uri="{FF2B5EF4-FFF2-40B4-BE49-F238E27FC236}">
                  <a16:creationId xmlns:a16="http://schemas.microsoft.com/office/drawing/2014/main" id="{E1FE3BDD-0C7E-4890-99E1-B0EDD350C0E7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6405920" y="197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603710</xdr:colOff>
      <xdr:row>0</xdr:row>
      <xdr:rowOff>190800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5">
          <xdr14:nvContentPartPr>
            <xdr14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0" name="Mürekkep 9">
              <a:extLst>
                <a:ext uri="{FF2B5EF4-FFF2-40B4-BE49-F238E27FC236}">
                  <a16:creationId xmlns:a16="http://schemas.microsoft.com/office/drawing/2014/main" id="{D9DF3505-B540-460C-8B71-1ED9D816252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19</xdr:col>
      <xdr:colOff>603350</xdr:colOff>
      <xdr:row>0</xdr:row>
      <xdr:rowOff>190440</xdr:rowOff>
    </xdr:from>
    <xdr:to>
      <xdr:col>19</xdr:col>
      <xdr:colOff>603710</xdr:colOff>
      <xdr:row>0</xdr:row>
      <xdr:rowOff>190800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7">
          <xdr14:nvContentPartPr>
            <xdr14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14:cNvPr>
            <xdr14:cNvContentPartPr/>
          </xdr14:nvContentPartPr>
          <xdr14:nvPr macro=""/>
          <xdr14:xfrm>
            <a:off x="16446600" y="190440"/>
            <a:ext cx="360" cy="360"/>
          </xdr14:xfrm>
        </xdr:contentPart>
      </mc:Choice>
      <mc:Fallback xmlns="">
        <xdr:pic>
          <xdr:nvPicPr>
            <xdr:cNvPr id="11" name="Mürekkep 10">
              <a:extLst>
                <a:ext uri="{FF2B5EF4-FFF2-40B4-BE49-F238E27FC236}">
                  <a16:creationId xmlns:a16="http://schemas.microsoft.com/office/drawing/2014/main" id="{B8075D32-F083-46FE-8E01-A93926A24950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6437600" y="18144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20</xdr:col>
      <xdr:colOff>968520</xdr:colOff>
      <xdr:row>0</xdr:row>
      <xdr:rowOff>174600</xdr:rowOff>
    </xdr:from>
    <xdr:to>
      <xdr:col>20</xdr:col>
      <xdr:colOff>975360</xdr:colOff>
      <xdr:row>0</xdr:row>
      <xdr:rowOff>174960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19">
          <xdr14:nvContentPartPr>
            <xdr14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14:cNvPr>
            <xdr14:cNvContentPartPr/>
          </xdr14:nvContentPartPr>
          <xdr14:nvPr macro=""/>
          <xdr14:xfrm>
            <a:off x="17732520" y="174600"/>
            <a:ext cx="6840" cy="360"/>
          </xdr14:xfrm>
        </xdr:contentPart>
      </mc:Choice>
      <mc:Fallback xmlns="">
        <xdr:pic>
          <xdr:nvPicPr>
            <xdr:cNvPr id="12" name="Mürekkep 11">
              <a:extLst>
                <a:ext uri="{FF2B5EF4-FFF2-40B4-BE49-F238E27FC236}">
                  <a16:creationId xmlns:a16="http://schemas.microsoft.com/office/drawing/2014/main" id="{F1476D04-F41C-4AF0-BCA9-AD9F7DB0A3D0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7723520" y="16596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31455</xdr:colOff>
      <xdr:row>14</xdr:row>
      <xdr:rowOff>237820</xdr:rowOff>
    </xdr:from>
    <xdr:to>
      <xdr:col>10</xdr:col>
      <xdr:colOff>38295</xdr:colOff>
      <xdr:row>14</xdr:row>
      <xdr:rowOff>238180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1">
          <xdr14:nvContentPartPr>
            <xdr14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14:cNvPr>
            <xdr14:cNvContentPartPr/>
          </xdr14:nvContentPartPr>
          <xdr14:nvPr macro=""/>
          <xdr14:xfrm>
            <a:off x="8461080" y="7159320"/>
            <a:ext cx="6840" cy="360"/>
          </xdr14:xfrm>
        </xdr:contentPart>
      </mc:Choice>
      <mc:Fallback xmlns="">
        <xdr:pic>
          <xdr:nvPicPr>
            <xdr:cNvPr id="17" name="Mürekkep 16">
              <a:extLst>
                <a:ext uri="{FF2B5EF4-FFF2-40B4-BE49-F238E27FC236}">
                  <a16:creationId xmlns:a16="http://schemas.microsoft.com/office/drawing/2014/main" id="{C4991B42-3C41-4AFC-B4BD-DB0D2CF4AE1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452440" y="7150680"/>
              <a:ext cx="2448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348975</xdr:colOff>
      <xdr:row>13</xdr:row>
      <xdr:rowOff>428520</xdr:rowOff>
    </xdr:from>
    <xdr:to>
      <xdr:col>10</xdr:col>
      <xdr:colOff>349335</xdr:colOff>
      <xdr:row>13</xdr:row>
      <xdr:rowOff>428880</xdr:rowOff>
    </xdr:to>
    <mc:AlternateContent xmlns:mc="http://schemas.openxmlformats.org/markup-compatibility/2006" xmlns:xdr14="http://schemas.microsoft.com/office/excel/2010/spreadsheetDrawing" xmlns:aink="http://schemas.microsoft.com/office/drawing/2016/ink">
      <mc:Choice Requires="xdr14 aink">
        <xdr:contentPart xmlns:r="http://schemas.openxmlformats.org/officeDocument/2006/relationships" r:id="rId23">
          <xdr14:nvContentPartPr>
            <xdr14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14:cNvPr>
            <xdr14:cNvContentPartPr/>
          </xdr14:nvContentPartPr>
          <xdr14:nvPr macro=""/>
          <xdr14:xfrm>
            <a:off x="8778600" y="6905520"/>
            <a:ext cx="360" cy="360"/>
          </xdr14:xfrm>
        </xdr:contentPart>
      </mc:Choice>
      <mc:Fallback xmlns="">
        <xdr:pic>
          <xdr:nvPicPr>
            <xdr:cNvPr id="20" name="Mürekkep 19">
              <a:extLst>
                <a:ext uri="{FF2B5EF4-FFF2-40B4-BE49-F238E27FC236}">
                  <a16:creationId xmlns:a16="http://schemas.microsoft.com/office/drawing/2014/main" id="{4E844CD9-F412-4D8A-A62F-F157B10DCBA0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8769600" y="68968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16.720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0"/>
      <inkml:brushProperty name="anchorY" value="0"/>
      <inkml:brushProperty name="scaleFactor" value="0.5"/>
    </inkml:brush>
  </inkml:definitions>
  <inkml:trace contextRef="#ctx0" brushRef="#br0">0 0,'0'0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8.767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2700"/>
      <inkml:brushProperty name="anchorY" value="-12700"/>
      <inkml:brushProperty name="scaleFactor" value="0.5"/>
    </inkml:brush>
  </inkml:definitions>
  <inkml:trace contextRef="#ctx0" brushRef="#br0">0 1,'0'0,"8"0,2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47.332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6527.56641"/>
      <inkml:brushProperty name="anchorY" value="-16510"/>
      <inkml:brushProperty name="scaleFactor" value="0.5"/>
    </inkml:brush>
  </inkml:definitions>
  <inkml:trace contextRef="#ctx0" brushRef="#br0">1 1,'0'0,"7"0,3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48.36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7815.13672"/>
      <inkml:brushProperty name="anchorY" value="-17780"/>
      <inkml:brushProperty name="scaleFactor" value="0.5"/>
    </inkml:brush>
    <inkml:brush xml:id="br1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9085.13672"/>
      <inkml:brushProperty name="anchorY" value="-19050"/>
      <inkml:brushProperty name="scaleFactor" value="0.5"/>
    </inkml:brush>
  </inkml:definitions>
  <inkml:trace contextRef="#ctx0" brushRef="#br0">0 1,'0'0</inkml:trace>
  <inkml:trace contextRef="#ctx0" brushRef="#br1" timeOffset="143.47">0 1,'0'0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0.809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2540"/>
      <inkml:brushProperty name="anchorY" value="-2540"/>
      <inkml:brushProperty name="scaleFactor" value="0.5"/>
    </inkml:brush>
  </inkml:definitions>
  <inkml:trace contextRef="#ctx0" brushRef="#br0">0 1,'0'0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1.89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3810"/>
      <inkml:brushProperty name="anchorY" value="-3810"/>
      <inkml:brushProperty name="scaleFactor" value="0.5"/>
    </inkml:brush>
  </inkml:definitions>
  <inkml:trace contextRef="#ctx0" brushRef="#br0">0 1,'0'0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2.62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5080"/>
      <inkml:brushProperty name="anchorY" value="-5080"/>
      <inkml:brushProperty name="scaleFactor" value="0.5"/>
    </inkml:brush>
  </inkml:definitions>
  <inkml:trace contextRef="#ctx0" brushRef="#br0">1 1,'0'0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6.104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6350"/>
      <inkml:brushProperty name="anchorY" value="-6350"/>
      <inkml:brushProperty name="scaleFactor" value="0.5"/>
    </inkml:brush>
  </inkml:definitions>
  <inkml:trace contextRef="#ctx0" brushRef="#br0">0 1,'0'0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7.681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7620"/>
      <inkml:brushProperty name="anchorY" value="-7620"/>
      <inkml:brushProperty name="scaleFactor" value="0.5"/>
    </inkml:brush>
  </inkml:definitions>
  <inkml:trace contextRef="#ctx0" brushRef="#br0">0 1,'0'0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7.996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8890"/>
      <inkml:brushProperty name="anchorY" value="-8890"/>
      <inkml:brushProperty name="scaleFactor" value="0.5"/>
    </inkml:brush>
  </inkml:definitions>
  <inkml:trace contextRef="#ctx0" brushRef="#br0">0 1,'0'0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8.185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0160"/>
      <inkml:brushProperty name="anchorY" value="-10160"/>
      <inkml:brushProperty name="scaleFactor" value="0.5"/>
    </inkml:brush>
  </inkml:definitions>
  <inkml:trace contextRef="#ctx0" brushRef="#br0">0 0,'0'0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5-03-03T10:54:38.343"/>
    </inkml:context>
    <inkml:brush xml:id="br0">
      <inkml:brushProperty name="width" value="0.05" units="cm"/>
      <inkml:brushProperty name="height" value="0.05" units="cm"/>
      <inkml:brushProperty name="color" value="#0B868D"/>
      <inkml:brushProperty name="ignorePressure" value="1"/>
      <inkml:brushProperty name="inkEffects" value="ocean"/>
      <inkml:brushProperty name="anchorX" value="-11430"/>
      <inkml:brushProperty name="anchorY" value="-11430"/>
      <inkml:brushProperty name="scaleFactor" value="0.5"/>
    </inkml:brush>
  </inkml:definitions>
  <inkml:trace contextRef="#ctx0" brushRef="#br0">0 0,'0'0</inkml:trace>
</inkml: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6F334-BD29-4776-BFBC-D6BAFC2E625D}">
  <sheetPr>
    <pageSetUpPr fitToPage="1"/>
  </sheetPr>
  <dimension ref="A1:AH45"/>
  <sheetViews>
    <sheetView zoomScale="70" zoomScaleNormal="70" workbookViewId="0">
      <selection activeCell="A8" sqref="A8:XFD8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7" width="2.7109375" style="11" customWidth="1"/>
    <col min="28" max="28" width="20.7109375" style="11" customWidth="1"/>
    <col min="29" max="29" width="2.7109375" style="11" customWidth="1"/>
    <col min="30" max="30" width="20.7109375" style="11" customWidth="1"/>
    <col min="31" max="16384" width="9.140625" style="11"/>
  </cols>
  <sheetData>
    <row r="1" spans="1:34" s="2" customFormat="1" ht="35.1" customHeight="1" x14ac:dyDescent="0.35">
      <c r="A1" s="61" t="s">
        <v>32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7" si="0">(D3/10)</f>
        <v>90</v>
      </c>
      <c r="F3" s="15">
        <v>30</v>
      </c>
      <c r="G3" s="15">
        <v>1</v>
      </c>
      <c r="H3" s="16">
        <f t="shared" ref="H3:H10" si="1">F3-G3</f>
        <v>29</v>
      </c>
      <c r="I3" s="17">
        <f t="shared" ref="I3:I7" si="2">D3*G3</f>
        <v>900</v>
      </c>
      <c r="J3" s="18">
        <v>3.125E-2</v>
      </c>
      <c r="K3" s="17">
        <f>E3*J3*24</f>
        <v>67.5</v>
      </c>
      <c r="L3" s="17">
        <f t="shared" ref="L3:L10" si="3">I3+K3</f>
        <v>967.5</v>
      </c>
      <c r="M3" s="19">
        <v>0.66319444444444442</v>
      </c>
      <c r="N3" s="20">
        <v>0</v>
      </c>
      <c r="O3" s="21">
        <f t="shared" ref="O3:O10" si="4">E3*M3*1.5*24</f>
        <v>2148.75</v>
      </c>
      <c r="P3" s="21">
        <f t="shared" ref="P3:P10" si="5">E3*N3*2*24</f>
        <v>0</v>
      </c>
      <c r="Q3" s="21">
        <f t="shared" ref="Q3:Q10" si="6">O3+P3</f>
        <v>2148.75</v>
      </c>
      <c r="R3" s="22">
        <v>900</v>
      </c>
      <c r="S3" s="23">
        <f t="shared" ref="S3:S7" si="7">Q3+R3</f>
        <v>3048.75</v>
      </c>
      <c r="T3" s="24">
        <v>0</v>
      </c>
      <c r="U3" s="25">
        <f t="shared" ref="U3:U4" si="8">C3+S3-L3-T3</f>
        <v>29081.25</v>
      </c>
      <c r="V3" s="26">
        <v>29081</v>
      </c>
      <c r="W3" s="27">
        <f t="shared" ref="W3:W7" si="9">U3-V3</f>
        <v>0.25</v>
      </c>
      <c r="X3" s="10"/>
      <c r="Y3" s="28"/>
      <c r="Z3" s="28"/>
      <c r="AA3" s="10"/>
      <c r="AB3" s="29">
        <f>SUM(Y3+Z3)</f>
        <v>0</v>
      </c>
      <c r="AC3" s="10"/>
      <c r="AD3" s="30">
        <f t="shared" ref="AD3:AD11" si="10">W3-Y3-Z3</f>
        <v>0.25</v>
      </c>
      <c r="AE3" s="10"/>
      <c r="AF3" s="10"/>
      <c r="AG3" s="10"/>
      <c r="AH3" s="10"/>
    </row>
    <row r="4" spans="1:34" ht="35.1" customHeight="1" x14ac:dyDescent="0.3">
      <c r="A4" s="12">
        <v>2</v>
      </c>
      <c r="B4" s="13" t="s">
        <v>24</v>
      </c>
      <c r="C4" s="14">
        <v>35000</v>
      </c>
      <c r="D4" s="14">
        <f t="shared" ref="D4:D7" si="11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0.25347222222222221</v>
      </c>
      <c r="K4" s="17">
        <f t="shared" ref="K4:K10" si="12">E4*J4*24</f>
        <v>709.72222222222217</v>
      </c>
      <c r="L4" s="17">
        <f t="shared" si="3"/>
        <v>709.72222222222217</v>
      </c>
      <c r="M4" s="19">
        <v>0.66319444444444442</v>
      </c>
      <c r="N4" s="20">
        <v>0</v>
      </c>
      <c r="O4" s="21">
        <f t="shared" si="4"/>
        <v>2785.416666666667</v>
      </c>
      <c r="P4" s="21">
        <f t="shared" si="5"/>
        <v>0</v>
      </c>
      <c r="Q4" s="21">
        <f t="shared" si="6"/>
        <v>2785.416666666667</v>
      </c>
      <c r="R4" s="22">
        <v>1166.67</v>
      </c>
      <c r="S4" s="23">
        <f t="shared" si="7"/>
        <v>3952.086666666667</v>
      </c>
      <c r="T4" s="24">
        <v>1375</v>
      </c>
      <c r="U4" s="25">
        <f t="shared" si="8"/>
        <v>36867.364444444451</v>
      </c>
      <c r="V4" s="26">
        <v>36867</v>
      </c>
      <c r="W4" s="27">
        <f t="shared" si="9"/>
        <v>0.36444444445078261</v>
      </c>
      <c r="X4" s="10"/>
      <c r="Y4" s="28"/>
      <c r="Z4" s="28"/>
      <c r="AA4" s="10"/>
      <c r="AB4" s="29">
        <f t="shared" ref="AB4:AB6" si="13">SUM(Y4+Z4)</f>
        <v>0</v>
      </c>
      <c r="AC4" s="10"/>
      <c r="AD4" s="30">
        <f t="shared" si="10"/>
        <v>0.36444444445078261</v>
      </c>
      <c r="AE4" s="10"/>
      <c r="AF4" s="10"/>
      <c r="AG4" s="10"/>
      <c r="AH4" s="10"/>
    </row>
    <row r="5" spans="1:34" ht="35.1" customHeight="1" x14ac:dyDescent="0.3">
      <c r="A5" s="12">
        <v>3</v>
      </c>
      <c r="B5" s="13" t="s">
        <v>25</v>
      </c>
      <c r="C5" s="14">
        <v>30000</v>
      </c>
      <c r="D5" s="14">
        <f t="shared" si="11"/>
        <v>1000</v>
      </c>
      <c r="E5" s="14">
        <f t="shared" si="0"/>
        <v>100</v>
      </c>
      <c r="F5" s="15">
        <v>30</v>
      </c>
      <c r="G5" s="15">
        <v>1</v>
      </c>
      <c r="H5" s="16">
        <f t="shared" si="1"/>
        <v>29</v>
      </c>
      <c r="I5" s="17">
        <f t="shared" si="2"/>
        <v>1000</v>
      </c>
      <c r="J5" s="18">
        <v>0.61875000000000002</v>
      </c>
      <c r="K5" s="17">
        <f t="shared" si="12"/>
        <v>1485</v>
      </c>
      <c r="L5" s="17">
        <f t="shared" si="3"/>
        <v>2485</v>
      </c>
      <c r="M5" s="19">
        <v>0.50694444444444442</v>
      </c>
      <c r="N5" s="20">
        <v>0</v>
      </c>
      <c r="O5" s="21">
        <f t="shared" si="4"/>
        <v>1824.9999999999998</v>
      </c>
      <c r="P5" s="21">
        <f t="shared" si="5"/>
        <v>0</v>
      </c>
      <c r="Q5" s="21">
        <f t="shared" si="6"/>
        <v>1824.9999999999998</v>
      </c>
      <c r="R5" s="22">
        <v>1000</v>
      </c>
      <c r="S5" s="23">
        <f t="shared" si="7"/>
        <v>2825</v>
      </c>
      <c r="T5" s="24">
        <v>0</v>
      </c>
      <c r="U5" s="25">
        <f>C5+S5-L5-T5</f>
        <v>30340</v>
      </c>
      <c r="V5" s="26">
        <v>30340</v>
      </c>
      <c r="W5" s="27">
        <f t="shared" si="9"/>
        <v>0</v>
      </c>
      <c r="X5" s="10"/>
      <c r="Y5" s="28"/>
      <c r="Z5" s="28"/>
      <c r="AA5" s="10"/>
      <c r="AB5" s="29">
        <f t="shared" si="13"/>
        <v>0</v>
      </c>
      <c r="AC5" s="10"/>
      <c r="AD5" s="30">
        <f t="shared" si="10"/>
        <v>0</v>
      </c>
      <c r="AE5" s="10"/>
      <c r="AF5" s="10"/>
      <c r="AG5" s="10"/>
      <c r="AH5" s="10"/>
    </row>
    <row r="6" spans="1:34" ht="35.1" customHeight="1" x14ac:dyDescent="0.3">
      <c r="A6" s="12">
        <v>4</v>
      </c>
      <c r="B6" s="31" t="s">
        <v>26</v>
      </c>
      <c r="C6" s="32">
        <v>27000</v>
      </c>
      <c r="D6" s="32">
        <f t="shared" si="11"/>
        <v>900</v>
      </c>
      <c r="E6" s="14">
        <f t="shared" si="0"/>
        <v>90</v>
      </c>
      <c r="F6" s="15">
        <v>30</v>
      </c>
      <c r="G6" s="33">
        <v>1</v>
      </c>
      <c r="H6" s="16">
        <f t="shared" si="1"/>
        <v>29</v>
      </c>
      <c r="I6" s="17">
        <f t="shared" si="2"/>
        <v>900</v>
      </c>
      <c r="J6" s="18">
        <v>0.11805555555555555</v>
      </c>
      <c r="K6" s="17">
        <f t="shared" si="12"/>
        <v>255</v>
      </c>
      <c r="L6" s="17">
        <f t="shared" si="3"/>
        <v>1155</v>
      </c>
      <c r="M6" s="19">
        <v>0.4548611111111111</v>
      </c>
      <c r="N6" s="20">
        <v>0</v>
      </c>
      <c r="O6" s="21">
        <f t="shared" si="4"/>
        <v>1473.75</v>
      </c>
      <c r="P6" s="21">
        <f t="shared" si="5"/>
        <v>0</v>
      </c>
      <c r="Q6" s="21">
        <f t="shared" si="6"/>
        <v>1473.75</v>
      </c>
      <c r="R6" s="22">
        <v>900</v>
      </c>
      <c r="S6" s="23">
        <f t="shared" si="7"/>
        <v>2373.75</v>
      </c>
      <c r="T6" s="24">
        <v>0</v>
      </c>
      <c r="U6" s="25">
        <f t="shared" ref="U6:U7" si="14">C6+S6-L6-T6</f>
        <v>28218.75</v>
      </c>
      <c r="V6" s="26">
        <v>28218</v>
      </c>
      <c r="W6" s="27">
        <f t="shared" si="9"/>
        <v>0.75</v>
      </c>
      <c r="X6" s="10"/>
      <c r="Y6" s="28"/>
      <c r="Z6" s="28"/>
      <c r="AA6" s="10"/>
      <c r="AB6" s="29">
        <f t="shared" si="13"/>
        <v>0</v>
      </c>
      <c r="AC6" s="10"/>
      <c r="AD6" s="30">
        <f t="shared" si="10"/>
        <v>0.75</v>
      </c>
      <c r="AE6" s="10"/>
      <c r="AF6" s="10"/>
      <c r="AG6" s="10"/>
      <c r="AH6" s="10"/>
    </row>
    <row r="7" spans="1:34" ht="35.1" customHeight="1" x14ac:dyDescent="0.3">
      <c r="A7" s="12">
        <v>5</v>
      </c>
      <c r="B7" s="31" t="s">
        <v>27</v>
      </c>
      <c r="C7" s="32">
        <v>25000</v>
      </c>
      <c r="D7" s="32">
        <f t="shared" si="11"/>
        <v>833.33333333333337</v>
      </c>
      <c r="E7" s="14">
        <f t="shared" si="0"/>
        <v>83.333333333333343</v>
      </c>
      <c r="F7" s="15">
        <v>30</v>
      </c>
      <c r="G7" s="33">
        <v>5</v>
      </c>
      <c r="H7" s="16">
        <f t="shared" si="1"/>
        <v>25</v>
      </c>
      <c r="I7" s="17">
        <f t="shared" si="2"/>
        <v>4166.666666666667</v>
      </c>
      <c r="J7" s="18">
        <v>0.12847222222222221</v>
      </c>
      <c r="K7" s="17">
        <f t="shared" si="12"/>
        <v>256.94444444444446</v>
      </c>
      <c r="L7" s="17">
        <f t="shared" si="3"/>
        <v>4423.6111111111113</v>
      </c>
      <c r="M7" s="19">
        <v>0.66319444444444442</v>
      </c>
      <c r="N7" s="20">
        <v>0</v>
      </c>
      <c r="O7" s="21">
        <f t="shared" si="4"/>
        <v>1989.5833333333337</v>
      </c>
      <c r="P7" s="21">
        <f t="shared" si="5"/>
        <v>0</v>
      </c>
      <c r="Q7" s="21">
        <f t="shared" si="6"/>
        <v>1989.5833333333337</v>
      </c>
      <c r="R7" s="22">
        <v>833.35</v>
      </c>
      <c r="S7" s="23">
        <f t="shared" si="7"/>
        <v>2822.9333333333338</v>
      </c>
      <c r="T7" s="24">
        <v>0</v>
      </c>
      <c r="U7" s="25">
        <f t="shared" si="14"/>
        <v>23399.322222222225</v>
      </c>
      <c r="V7" s="26">
        <v>23400</v>
      </c>
      <c r="W7" s="27">
        <f t="shared" si="9"/>
        <v>-0.67777777777519077</v>
      </c>
      <c r="X7" s="10"/>
      <c r="Y7" s="28"/>
      <c r="Z7" s="28"/>
      <c r="AA7" s="10"/>
      <c r="AB7" s="29">
        <f t="shared" ref="AB7" si="15">SUM(Y7+Z7)</f>
        <v>0</v>
      </c>
      <c r="AC7" s="10"/>
      <c r="AD7" s="30">
        <f t="shared" si="10"/>
        <v>-0.67777777777519077</v>
      </c>
      <c r="AE7" s="10"/>
      <c r="AF7" s="10"/>
      <c r="AG7" s="10"/>
      <c r="AH7" s="10"/>
    </row>
    <row r="8" spans="1:34" ht="35.1" customHeight="1" x14ac:dyDescent="0.3">
      <c r="B8" s="35"/>
      <c r="C8" s="36"/>
      <c r="R8" s="37"/>
      <c r="T8" s="37"/>
      <c r="W8" s="38"/>
      <c r="AD8" s="11">
        <f t="shared" si="10"/>
        <v>0</v>
      </c>
      <c r="AE8" s="10"/>
      <c r="AF8" s="10"/>
      <c r="AG8" s="10"/>
      <c r="AH8" s="10"/>
    </row>
    <row r="9" spans="1:34" ht="35.1" customHeight="1" x14ac:dyDescent="0.3">
      <c r="A9" s="12">
        <v>1</v>
      </c>
      <c r="B9" s="31" t="s">
        <v>31</v>
      </c>
      <c r="C9" s="14">
        <v>22104.67</v>
      </c>
      <c r="D9" s="14">
        <f>C9/30</f>
        <v>736.82233333333329</v>
      </c>
      <c r="E9" s="14">
        <f>(D9/9)</f>
        <v>81.869148148148142</v>
      </c>
      <c r="F9" s="15">
        <v>30</v>
      </c>
      <c r="G9" s="15">
        <v>1</v>
      </c>
      <c r="H9" s="16">
        <f t="shared" si="1"/>
        <v>29</v>
      </c>
      <c r="I9" s="17">
        <f>D9*G9</f>
        <v>736.82233333333329</v>
      </c>
      <c r="J9" s="18">
        <v>0.12638888888888888</v>
      </c>
      <c r="K9" s="17">
        <v>296.69</v>
      </c>
      <c r="L9" s="17">
        <f t="shared" si="3"/>
        <v>1033.5123333333333</v>
      </c>
      <c r="M9" s="19">
        <v>0</v>
      </c>
      <c r="N9" s="20">
        <v>0</v>
      </c>
      <c r="O9" s="21">
        <f t="shared" si="4"/>
        <v>0</v>
      </c>
      <c r="P9" s="21">
        <f t="shared" si="5"/>
        <v>0</v>
      </c>
      <c r="Q9" s="21">
        <f t="shared" si="6"/>
        <v>0</v>
      </c>
      <c r="R9" s="22">
        <v>0</v>
      </c>
      <c r="S9" s="23">
        <f>Q9+R9</f>
        <v>0</v>
      </c>
      <c r="T9" s="24">
        <v>500</v>
      </c>
      <c r="U9" s="25">
        <f>C9+S9-L9-T9</f>
        <v>20571.157666666666</v>
      </c>
      <c r="V9" s="39">
        <v>20571.16</v>
      </c>
      <c r="W9" s="27">
        <f t="shared" ref="W9" si="16">U9-V9</f>
        <v>-2.3333333338086959E-3</v>
      </c>
      <c r="X9" s="10"/>
      <c r="Y9" s="28"/>
      <c r="Z9" s="28"/>
      <c r="AA9" s="10"/>
      <c r="AB9" s="29">
        <f t="shared" ref="AB9:AB11" si="17">SUM(Y9+Z9)</f>
        <v>0</v>
      </c>
      <c r="AC9" s="10"/>
      <c r="AD9" s="30">
        <f t="shared" si="10"/>
        <v>-2.3333333338086959E-3</v>
      </c>
    </row>
    <row r="10" spans="1:34" ht="35.1" customHeight="1" x14ac:dyDescent="0.3">
      <c r="A10" s="12">
        <v>2</v>
      </c>
      <c r="B10" s="31" t="s">
        <v>30</v>
      </c>
      <c r="C10" s="14">
        <v>30000</v>
      </c>
      <c r="D10" s="14">
        <f>C10/30</f>
        <v>1000</v>
      </c>
      <c r="E10" s="14">
        <f>(D10/9)</f>
        <v>111.11111111111111</v>
      </c>
      <c r="F10" s="15">
        <v>30</v>
      </c>
      <c r="G10" s="15">
        <v>0</v>
      </c>
      <c r="H10" s="16">
        <f t="shared" si="1"/>
        <v>30</v>
      </c>
      <c r="I10" s="17">
        <f>D10*G10</f>
        <v>0</v>
      </c>
      <c r="J10" s="18">
        <v>0</v>
      </c>
      <c r="K10" s="17">
        <f t="shared" si="12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 t="shared" si="5"/>
        <v>0</v>
      </c>
      <c r="Q10" s="21">
        <f t="shared" si="6"/>
        <v>0</v>
      </c>
      <c r="R10" s="22">
        <v>1000</v>
      </c>
      <c r="S10" s="23">
        <f>Q10+R10</f>
        <v>1000</v>
      </c>
      <c r="T10" s="24">
        <v>0</v>
      </c>
      <c r="U10" s="25">
        <f>C10+S10-L10-T10</f>
        <v>31000</v>
      </c>
      <c r="V10" s="39">
        <v>23468.06</v>
      </c>
      <c r="W10" s="27">
        <f>U10-V10</f>
        <v>7531.9399999999987</v>
      </c>
      <c r="X10" s="10"/>
      <c r="Y10" s="28">
        <v>7532</v>
      </c>
      <c r="Z10" s="28"/>
      <c r="AA10" s="10"/>
      <c r="AB10" s="29">
        <f t="shared" si="17"/>
        <v>7532</v>
      </c>
      <c r="AC10" s="10"/>
      <c r="AD10" s="30">
        <f t="shared" si="10"/>
        <v>-6.0000000001309672E-2</v>
      </c>
      <c r="AE10" s="10"/>
      <c r="AF10" s="10"/>
      <c r="AG10" s="10"/>
      <c r="AH10" s="10"/>
    </row>
    <row r="11" spans="1:34" ht="35.1" customHeight="1" x14ac:dyDescent="0.3">
      <c r="A11" s="12">
        <v>3</v>
      </c>
      <c r="B11" s="31" t="s">
        <v>29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0</v>
      </c>
      <c r="H11" s="16">
        <f t="shared" ref="H11" si="18">F11-G11</f>
        <v>30</v>
      </c>
      <c r="I11" s="17">
        <f>D11*G11</f>
        <v>0</v>
      </c>
      <c r="J11" s="18">
        <v>3.125E-2</v>
      </c>
      <c r="K11" s="17">
        <f t="shared" ref="K11" si="19">E11*J11*24</f>
        <v>77.777777777777786</v>
      </c>
      <c r="L11" s="17">
        <f t="shared" ref="L11" si="20">I11+K11</f>
        <v>77.777777777777786</v>
      </c>
      <c r="M11" s="19">
        <v>0</v>
      </c>
      <c r="N11" s="20">
        <v>0</v>
      </c>
      <c r="O11" s="21">
        <f t="shared" ref="O11" si="21">E11*M11*1.5*24</f>
        <v>0</v>
      </c>
      <c r="P11" s="21">
        <f t="shared" ref="P11" si="22">E11*N11*2*24</f>
        <v>0</v>
      </c>
      <c r="Q11" s="21">
        <f t="shared" ref="Q11" si="23">O11+P11</f>
        <v>0</v>
      </c>
      <c r="R11" s="22">
        <v>933.33</v>
      </c>
      <c r="S11" s="23">
        <f>Q11+R11</f>
        <v>933.33</v>
      </c>
      <c r="T11" s="24">
        <v>0</v>
      </c>
      <c r="U11" s="25">
        <f>C11+S11-L11-T11</f>
        <v>28855.552222222224</v>
      </c>
      <c r="V11" s="39">
        <v>24651.72</v>
      </c>
      <c r="W11" s="27">
        <f>U11-V11</f>
        <v>4203.8322222222232</v>
      </c>
      <c r="X11" s="10"/>
      <c r="Y11" s="28">
        <v>4203</v>
      </c>
      <c r="Z11" s="28">
        <f>W11-Y11</f>
        <v>0.83222222222320852</v>
      </c>
      <c r="AA11" s="10"/>
      <c r="AB11" s="29">
        <f t="shared" si="17"/>
        <v>4203.8322222222232</v>
      </c>
      <c r="AC11" s="10"/>
      <c r="AD11" s="30">
        <f t="shared" si="10"/>
        <v>0</v>
      </c>
      <c r="AE11" s="10"/>
      <c r="AF11" s="10"/>
      <c r="AG11" s="10"/>
      <c r="AH11" s="10"/>
    </row>
    <row r="12" spans="1:34" ht="35.1" customHeight="1" x14ac:dyDescent="0.3">
      <c r="A12" s="12">
        <v>4</v>
      </c>
      <c r="B12" s="31" t="s">
        <v>28</v>
      </c>
      <c r="C12" s="14">
        <v>35000</v>
      </c>
      <c r="D12" s="14">
        <f>C12/30</f>
        <v>1166.6666666666667</v>
      </c>
      <c r="E12" s="14">
        <f>(D12/9)</f>
        <v>129.62962962962965</v>
      </c>
      <c r="F12" s="15">
        <v>30</v>
      </c>
      <c r="G12" s="15">
        <v>0</v>
      </c>
      <c r="H12" s="16">
        <f>F12-G12</f>
        <v>30</v>
      </c>
      <c r="I12" s="17">
        <f>D12*G12</f>
        <v>0</v>
      </c>
      <c r="J12" s="18">
        <v>0</v>
      </c>
      <c r="K12" s="17">
        <f>E12*J12*24</f>
        <v>0</v>
      </c>
      <c r="L12" s="17">
        <f>I12+K12</f>
        <v>0</v>
      </c>
      <c r="M12" s="19">
        <v>0</v>
      </c>
      <c r="N12" s="20">
        <v>0</v>
      </c>
      <c r="O12" s="21">
        <f>E12*M12*1.5*24</f>
        <v>0</v>
      </c>
      <c r="P12" s="21">
        <f>E12*N12*2*24</f>
        <v>0</v>
      </c>
      <c r="Q12" s="21">
        <f>O12+P12</f>
        <v>0</v>
      </c>
      <c r="R12" s="22">
        <v>1164.55</v>
      </c>
      <c r="S12" s="23">
        <f>Q12+R12</f>
        <v>1164.55</v>
      </c>
      <c r="T12" s="24">
        <v>1375</v>
      </c>
      <c r="U12" s="25">
        <f>C12+S12-L12-T12</f>
        <v>34789.550000000003</v>
      </c>
      <c r="V12" s="39">
        <v>22885.52</v>
      </c>
      <c r="W12" s="27">
        <f>U12-V12</f>
        <v>11904.030000000002</v>
      </c>
      <c r="X12" s="10"/>
      <c r="Y12" s="28">
        <v>11904</v>
      </c>
      <c r="Z12" s="28">
        <f t="shared" ref="Z12:Z13" si="24">W12-Y12</f>
        <v>3.0000000002473826E-2</v>
      </c>
      <c r="AA12" s="10"/>
      <c r="AB12" s="29">
        <f t="shared" ref="AB12" si="25">SUM(Y12+Z12)</f>
        <v>11904.030000000002</v>
      </c>
      <c r="AC12" s="10"/>
      <c r="AD12" s="30">
        <f t="shared" ref="AD12" si="26">W12-Y12-Z12</f>
        <v>0</v>
      </c>
      <c r="AE12" s="10"/>
      <c r="AF12" s="10"/>
      <c r="AG12" s="10"/>
      <c r="AH12" s="10"/>
    </row>
    <row r="13" spans="1:34" ht="35.1" customHeight="1" x14ac:dyDescent="0.3">
      <c r="A13" s="12">
        <v>5</v>
      </c>
      <c r="B13" s="31" t="s">
        <v>35</v>
      </c>
      <c r="C13" s="14">
        <v>24000</v>
      </c>
      <c r="D13" s="32">
        <f>C13/30</f>
        <v>800</v>
      </c>
      <c r="E13" s="14">
        <f>(D13/10)</f>
        <v>80</v>
      </c>
      <c r="F13" s="15">
        <v>30</v>
      </c>
      <c r="G13" s="33">
        <v>23</v>
      </c>
      <c r="H13" s="16">
        <f>F13-G13</f>
        <v>7</v>
      </c>
      <c r="I13" s="17">
        <f>D13*G13</f>
        <v>18400</v>
      </c>
      <c r="J13" s="18">
        <v>0</v>
      </c>
      <c r="K13" s="17">
        <f>E13*J13*24</f>
        <v>0</v>
      </c>
      <c r="L13" s="17">
        <f>I13+K13</f>
        <v>18400</v>
      </c>
      <c r="M13" s="19">
        <v>0.16666666666666666</v>
      </c>
      <c r="N13" s="20">
        <v>0</v>
      </c>
      <c r="O13" s="21">
        <f>E13*M13*1*24</f>
        <v>320</v>
      </c>
      <c r="P13" s="21">
        <f>E13*N13*2*24</f>
        <v>0</v>
      </c>
      <c r="Q13" s="21">
        <f>O13+P13</f>
        <v>320</v>
      </c>
      <c r="R13" s="22">
        <v>0</v>
      </c>
      <c r="S13" s="23">
        <f>Q13+R13</f>
        <v>320</v>
      </c>
      <c r="T13" s="24">
        <v>0</v>
      </c>
      <c r="U13" s="25">
        <f>C13+S13-L13-T13</f>
        <v>5920</v>
      </c>
      <c r="V13" s="26">
        <v>1603.67</v>
      </c>
      <c r="W13" s="27">
        <f>U13-V13</f>
        <v>4316.33</v>
      </c>
      <c r="X13" s="10"/>
      <c r="Y13" s="28">
        <v>4311</v>
      </c>
      <c r="Z13" s="28">
        <f t="shared" si="24"/>
        <v>5.3299999999999272</v>
      </c>
      <c r="AA13" s="10"/>
      <c r="AB13" s="29">
        <f>SUM(Y13+Z13)</f>
        <v>4316.33</v>
      </c>
      <c r="AC13" s="10"/>
      <c r="AD13" s="30">
        <f>W13-Y13-Z13</f>
        <v>0</v>
      </c>
      <c r="AE13" s="10"/>
      <c r="AF13" s="10"/>
      <c r="AG13" s="10"/>
      <c r="AH13" s="10"/>
    </row>
    <row r="14" spans="1:34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2">
        <f>SUM(U3:U13)</f>
        <v>269042.94655555557</v>
      </c>
      <c r="V14" s="42">
        <f>SUM(V3:V13)</f>
        <v>241086.13</v>
      </c>
      <c r="W14" s="43">
        <f>SUM(W3:W13)</f>
        <v>27956.816555555568</v>
      </c>
      <c r="X14" s="10"/>
      <c r="Y14" s="10"/>
      <c r="Z14" s="10"/>
      <c r="AA14" s="10"/>
      <c r="AB14" s="44">
        <f>SUM(AB3:AB12)</f>
        <v>23639.862222222226</v>
      </c>
      <c r="AC14" s="10"/>
      <c r="AD14" s="44">
        <f>SUM(AD3:AD12)</f>
        <v>0.62433333334047347</v>
      </c>
      <c r="AE14" s="10"/>
      <c r="AF14" s="10"/>
      <c r="AG14" s="10"/>
      <c r="AH14" s="10"/>
    </row>
    <row r="15" spans="1:34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44"/>
      <c r="AC15" s="10"/>
      <c r="AD15" s="44"/>
      <c r="AE15" s="10"/>
      <c r="AF15" s="10"/>
      <c r="AG15" s="10"/>
      <c r="AH15" s="10"/>
    </row>
    <row r="16" spans="1:34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1</v>
      </c>
      <c r="H16" s="16">
        <f t="shared" ref="H16" si="27">F16-G16</f>
        <v>4</v>
      </c>
      <c r="I16" s="17">
        <f t="shared" ref="I16" si="28">D16*G16</f>
        <v>1500</v>
      </c>
      <c r="J16" s="18">
        <v>3.125E-2</v>
      </c>
      <c r="K16" s="17">
        <f t="shared" ref="K16" si="29">E16*J16*24</f>
        <v>112.5</v>
      </c>
      <c r="L16" s="17">
        <f t="shared" ref="L16" si="30">I16+K16</f>
        <v>1612.5</v>
      </c>
      <c r="M16" s="19">
        <v>0.4548611111111111</v>
      </c>
      <c r="N16" s="20">
        <v>0</v>
      </c>
      <c r="O16" s="21">
        <f t="shared" ref="O16" si="31">E16*M16*1.5*24</f>
        <v>2456.25</v>
      </c>
      <c r="P16" s="21">
        <f t="shared" ref="P16" si="32">E16*N16*2*24</f>
        <v>0</v>
      </c>
      <c r="Q16" s="21">
        <f t="shared" ref="Q16" si="33">O16+P16</f>
        <v>2456.25</v>
      </c>
      <c r="R16" s="22">
        <v>0</v>
      </c>
      <c r="S16" s="23">
        <f t="shared" ref="S16" si="34">Q16+R16</f>
        <v>2456.25</v>
      </c>
      <c r="T16" s="24">
        <v>1500</v>
      </c>
      <c r="U16" s="25">
        <f t="shared" ref="U16" si="35">C16+S16-L16-T16</f>
        <v>6843.75</v>
      </c>
      <c r="V16" s="26"/>
      <c r="W16" s="27">
        <f t="shared" ref="W16" si="36">U16-V16</f>
        <v>6843.75</v>
      </c>
      <c r="X16" s="10"/>
      <c r="Y16" s="28">
        <v>6840</v>
      </c>
      <c r="Z16" s="28">
        <v>0.25</v>
      </c>
      <c r="AA16" s="10"/>
      <c r="AB16" s="29"/>
      <c r="AC16" s="10"/>
      <c r="AD16" s="30"/>
      <c r="AE16" s="10"/>
      <c r="AF16" s="10"/>
      <c r="AG16" s="10"/>
      <c r="AH16" s="10"/>
    </row>
    <row r="17" spans="1:34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275886.69655555557</v>
      </c>
      <c r="V17" s="42">
        <f>SUM(V3:V13,V16)</f>
        <v>241086.13</v>
      </c>
      <c r="W17" s="43">
        <f>SUM(W3:W13,W16)</f>
        <v>34800.566555555568</v>
      </c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62"/>
      <c r="U18" s="62"/>
      <c r="V18" s="45"/>
      <c r="W18" s="10"/>
      <c r="X18" s="10"/>
      <c r="Y18" s="46">
        <v>200</v>
      </c>
      <c r="Z18" s="47">
        <v>34</v>
      </c>
      <c r="AA18" s="63"/>
      <c r="AB18" s="46">
        <f t="shared" ref="AB18:AB23" si="37">Y18*Z18</f>
        <v>6800</v>
      </c>
      <c r="AC18" s="10"/>
      <c r="AD18" s="10"/>
      <c r="AE18" s="10"/>
      <c r="AF18" s="10"/>
      <c r="AG18" s="10"/>
      <c r="AH18" s="10"/>
    </row>
    <row r="19" spans="1:34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A19" s="64"/>
      <c r="AB19" s="46">
        <f t="shared" si="37"/>
        <v>0</v>
      </c>
      <c r="AC19" s="10"/>
      <c r="AD19" s="10"/>
      <c r="AE19" s="10"/>
      <c r="AF19" s="10"/>
      <c r="AG19" s="10"/>
      <c r="AH19" s="10"/>
    </row>
    <row r="20" spans="1:34" ht="23.25" x14ac:dyDescent="0.35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57" t="s">
        <v>38</v>
      </c>
      <c r="O20" s="57"/>
      <c r="P20" s="57"/>
      <c r="Q20" s="56"/>
      <c r="R20" s="10"/>
      <c r="S20" s="10"/>
      <c r="T20" s="10"/>
      <c r="U20" s="10"/>
      <c r="V20" s="45"/>
      <c r="W20" s="10"/>
      <c r="X20" s="10"/>
      <c r="Y20" s="46">
        <v>50</v>
      </c>
      <c r="Z20" s="47"/>
      <c r="AA20" s="64"/>
      <c r="AB20" s="46">
        <f t="shared" si="37"/>
        <v>0</v>
      </c>
      <c r="AC20" s="10"/>
      <c r="AD20" s="10"/>
      <c r="AE20" s="10"/>
      <c r="AF20" s="10"/>
      <c r="AG20" s="10"/>
      <c r="AH20" s="10"/>
    </row>
    <row r="21" spans="1:34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A21" s="64"/>
      <c r="AB21" s="46">
        <f t="shared" si="37"/>
        <v>0</v>
      </c>
      <c r="AC21" s="10"/>
      <c r="AD21" s="10"/>
      <c r="AE21" s="10"/>
      <c r="AF21" s="10"/>
      <c r="AG21" s="10"/>
      <c r="AH21" s="10"/>
    </row>
    <row r="22" spans="1:34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A22" s="64"/>
      <c r="AB22" s="46">
        <f t="shared" si="37"/>
        <v>0</v>
      </c>
      <c r="AC22" s="10"/>
      <c r="AD22" s="10"/>
      <c r="AE22" s="10"/>
      <c r="AF22" s="10"/>
      <c r="AG22" s="10"/>
      <c r="AH22" s="10"/>
    </row>
    <row r="23" spans="1:34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A23" s="64"/>
      <c r="AB23" s="46">
        <f t="shared" si="37"/>
        <v>0</v>
      </c>
      <c r="AC23" s="10"/>
      <c r="AD23" s="10"/>
      <c r="AE23" s="10"/>
      <c r="AF23" s="10"/>
      <c r="AG23" s="10"/>
      <c r="AH23" s="10"/>
    </row>
    <row r="24" spans="1:34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A24" s="64"/>
      <c r="AB24" s="46"/>
      <c r="AC24" s="10"/>
      <c r="AD24" s="10"/>
      <c r="AE24" s="10"/>
      <c r="AF24" s="10"/>
      <c r="AG24" s="10"/>
      <c r="AH24" s="10"/>
    </row>
    <row r="25" spans="1:34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A25" s="65"/>
      <c r="AB25" s="46">
        <f>SUM(AB18:AB24)</f>
        <v>6800</v>
      </c>
      <c r="AC25" s="10"/>
      <c r="AD25" s="10"/>
      <c r="AE25" s="10"/>
      <c r="AF25" s="10"/>
      <c r="AG25" s="10"/>
      <c r="AH25" s="10"/>
    </row>
    <row r="26" spans="1:34" ht="26.25" x14ac:dyDescent="0.4">
      <c r="A26" s="40"/>
      <c r="B26" s="54" t="s">
        <v>37</v>
      </c>
      <c r="C26" s="55"/>
      <c r="D26" s="55"/>
      <c r="E26" s="53"/>
      <c r="F26" s="53"/>
      <c r="G26" s="53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4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4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4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4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4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4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4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4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4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4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4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  <row r="45" spans="1:34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</row>
  </sheetData>
  <mergeCells count="3">
    <mergeCell ref="A1:W1"/>
    <mergeCell ref="T18:U18"/>
    <mergeCell ref="AA18:AA25"/>
  </mergeCells>
  <dataValidations disablePrompts="1" count="1">
    <dataValidation type="textLength" operator="lessThanOrEqual" showInputMessage="1" showErrorMessage="1" sqref="B29 B22 B24 B3:B5" xr:uid="{4AF9555C-3A99-4623-817F-6ECCB773E184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A2FE1-8CB1-4156-AEB5-6BC973505C56}">
  <sheetPr>
    <pageSetUpPr fitToPage="1"/>
  </sheetPr>
  <dimension ref="A1:AF45"/>
  <sheetViews>
    <sheetView zoomScale="70" zoomScaleNormal="70" workbookViewId="0">
      <selection activeCell="A8" sqref="A8:XFD8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8" width="2.7109375" style="11" customWidth="1"/>
    <col min="29" max="16384" width="9.140625" style="11"/>
  </cols>
  <sheetData>
    <row r="1" spans="1:32" s="2" customFormat="1" ht="35.1" customHeight="1" x14ac:dyDescent="0.35">
      <c r="A1" s="61" t="s">
        <v>32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1"/>
      <c r="Y1" s="1"/>
      <c r="Z1" s="1"/>
      <c r="AA1" s="1"/>
      <c r="AB1" s="1"/>
      <c r="AC1" s="1"/>
      <c r="AD1" s="1"/>
      <c r="AE1" s="1"/>
      <c r="AF1" s="1"/>
    </row>
    <row r="2" spans="1:32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39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</row>
    <row r="3" spans="1:32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7" si="0">(D3/10)</f>
        <v>90</v>
      </c>
      <c r="F3" s="15">
        <v>30</v>
      </c>
      <c r="G3" s="15">
        <v>0</v>
      </c>
      <c r="H3" s="16">
        <f t="shared" ref="H3:H11" si="1">F3-G3</f>
        <v>30</v>
      </c>
      <c r="I3" s="17">
        <f t="shared" ref="I3:I7" si="2">D3*G3</f>
        <v>0</v>
      </c>
      <c r="J3" s="18">
        <v>0.2361111111111111</v>
      </c>
      <c r="K3" s="17">
        <f>E3*J3*24</f>
        <v>510</v>
      </c>
      <c r="L3" s="17">
        <f t="shared" ref="L3:L11" si="3">I3+K3</f>
        <v>510</v>
      </c>
      <c r="M3" s="19">
        <v>0.39583333333333331</v>
      </c>
      <c r="N3" s="20">
        <v>0</v>
      </c>
      <c r="O3" s="21">
        <f t="shared" ref="O3:O11" si="4">E3*M3*1.5*24</f>
        <v>1282.5</v>
      </c>
      <c r="P3" s="21">
        <f t="shared" ref="P3:P11" si="5">E3*N3*2*24</f>
        <v>0</v>
      </c>
      <c r="Q3" s="21">
        <f t="shared" ref="Q3:Q11" si="6">O3+P3</f>
        <v>1282.5</v>
      </c>
      <c r="R3" s="22">
        <v>0</v>
      </c>
      <c r="S3" s="23">
        <f t="shared" ref="S3:S7" si="7">Q3+R3</f>
        <v>1282.5</v>
      </c>
      <c r="T3" s="24">
        <v>0</v>
      </c>
      <c r="U3" s="25">
        <f>C3+S3-L3-T3</f>
        <v>27772.5</v>
      </c>
      <c r="V3" s="26">
        <v>27772.5</v>
      </c>
      <c r="W3" s="27">
        <v>0</v>
      </c>
      <c r="X3" s="10"/>
      <c r="Y3" s="28">
        <v>0</v>
      </c>
      <c r="Z3" s="28"/>
      <c r="AA3" s="10"/>
      <c r="AB3" s="10"/>
      <c r="AC3" s="10"/>
      <c r="AD3" s="10"/>
      <c r="AE3" s="10"/>
      <c r="AF3" s="10"/>
    </row>
    <row r="4" spans="1:32" ht="35.1" customHeight="1" x14ac:dyDescent="0.3">
      <c r="A4" s="12">
        <v>2</v>
      </c>
      <c r="B4" s="13" t="s">
        <v>24</v>
      </c>
      <c r="C4" s="14">
        <v>35000</v>
      </c>
      <c r="D4" s="14">
        <f t="shared" ref="D4:D7" si="8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</v>
      </c>
      <c r="K4" s="17">
        <f t="shared" ref="K4:K11" si="9">E4*J4*24</f>
        <v>0</v>
      </c>
      <c r="L4" s="17">
        <f t="shared" si="3"/>
        <v>0</v>
      </c>
      <c r="M4" s="19">
        <v>0.39583333333333331</v>
      </c>
      <c r="N4" s="20">
        <v>0</v>
      </c>
      <c r="O4" s="21">
        <f t="shared" si="4"/>
        <v>1662.5000000000002</v>
      </c>
      <c r="P4" s="21">
        <f t="shared" si="5"/>
        <v>0</v>
      </c>
      <c r="Q4" s="21">
        <f t="shared" si="6"/>
        <v>1662.5000000000002</v>
      </c>
      <c r="R4" s="22">
        <v>0</v>
      </c>
      <c r="S4" s="23">
        <f t="shared" si="7"/>
        <v>1662.5000000000002</v>
      </c>
      <c r="T4" s="24">
        <v>0</v>
      </c>
      <c r="U4" s="25">
        <f t="shared" ref="U4" si="10">C4+S4-L4-T4</f>
        <v>36662.5</v>
      </c>
      <c r="V4" s="26">
        <v>36660</v>
      </c>
      <c r="W4" s="27">
        <v>0</v>
      </c>
      <c r="X4" s="10"/>
      <c r="Y4" s="28">
        <v>2.5</v>
      </c>
      <c r="Z4" s="28"/>
      <c r="AA4" s="10"/>
      <c r="AB4" s="10"/>
      <c r="AC4" s="10"/>
      <c r="AD4" s="10"/>
      <c r="AE4" s="10"/>
      <c r="AF4" s="10"/>
    </row>
    <row r="5" spans="1:32" ht="35.1" customHeight="1" x14ac:dyDescent="0.3">
      <c r="A5" s="12">
        <v>3</v>
      </c>
      <c r="B5" s="13" t="s">
        <v>25</v>
      </c>
      <c r="C5" s="14">
        <v>30000</v>
      </c>
      <c r="D5" s="14">
        <f t="shared" si="8"/>
        <v>1000</v>
      </c>
      <c r="E5" s="14">
        <f t="shared" si="0"/>
        <v>100</v>
      </c>
      <c r="F5" s="15">
        <v>30</v>
      </c>
      <c r="G5" s="15">
        <v>0</v>
      </c>
      <c r="H5" s="16">
        <f t="shared" si="1"/>
        <v>30</v>
      </c>
      <c r="I5" s="17">
        <f t="shared" si="2"/>
        <v>0</v>
      </c>
      <c r="J5" s="18">
        <v>0.33055555555555555</v>
      </c>
      <c r="K5" s="17">
        <f t="shared" si="9"/>
        <v>793.33333333333337</v>
      </c>
      <c r="L5" s="17">
        <f t="shared" si="3"/>
        <v>793.33333333333337</v>
      </c>
      <c r="M5" s="19">
        <v>0.39583333333333331</v>
      </c>
      <c r="N5" s="20">
        <v>0</v>
      </c>
      <c r="O5" s="21">
        <f t="shared" si="4"/>
        <v>1424.9999999999998</v>
      </c>
      <c r="P5" s="21">
        <f t="shared" si="5"/>
        <v>0</v>
      </c>
      <c r="Q5" s="21">
        <f t="shared" si="6"/>
        <v>1424.9999999999998</v>
      </c>
      <c r="R5" s="22">
        <v>0</v>
      </c>
      <c r="S5" s="23">
        <f t="shared" si="7"/>
        <v>1424.9999999999998</v>
      </c>
      <c r="T5" s="24">
        <v>0</v>
      </c>
      <c r="U5" s="25">
        <f>C5+S5-L5-T5</f>
        <v>30631.666666666668</v>
      </c>
      <c r="V5" s="26">
        <v>30600</v>
      </c>
      <c r="W5" s="27">
        <v>0</v>
      </c>
      <c r="X5" s="10"/>
      <c r="Y5" s="28">
        <v>1.67</v>
      </c>
      <c r="Z5" s="28"/>
      <c r="AA5" s="10"/>
      <c r="AB5" s="10"/>
      <c r="AC5" s="10"/>
      <c r="AD5" s="10"/>
      <c r="AE5" s="10"/>
      <c r="AF5" s="10"/>
    </row>
    <row r="6" spans="1:32" ht="35.1" customHeight="1" x14ac:dyDescent="0.3">
      <c r="A6" s="12">
        <v>4</v>
      </c>
      <c r="B6" s="31" t="s">
        <v>26</v>
      </c>
      <c r="C6" s="32">
        <v>27000</v>
      </c>
      <c r="D6" s="32">
        <f t="shared" si="8"/>
        <v>900</v>
      </c>
      <c r="E6" s="14">
        <f t="shared" si="0"/>
        <v>90</v>
      </c>
      <c r="F6" s="15">
        <v>30</v>
      </c>
      <c r="G6" s="15">
        <v>9</v>
      </c>
      <c r="H6" s="16">
        <f t="shared" si="1"/>
        <v>21</v>
      </c>
      <c r="I6" s="17">
        <f t="shared" si="2"/>
        <v>8100</v>
      </c>
      <c r="J6" s="18">
        <v>0</v>
      </c>
      <c r="K6" s="17">
        <f t="shared" si="9"/>
        <v>0</v>
      </c>
      <c r="L6" s="17">
        <f t="shared" si="3"/>
        <v>8100</v>
      </c>
      <c r="M6" s="19">
        <v>0</v>
      </c>
      <c r="N6" s="20">
        <v>0</v>
      </c>
      <c r="O6" s="21">
        <f t="shared" si="4"/>
        <v>0</v>
      </c>
      <c r="P6" s="21">
        <f t="shared" si="5"/>
        <v>0</v>
      </c>
      <c r="Q6" s="21">
        <f t="shared" si="6"/>
        <v>0</v>
      </c>
      <c r="R6" s="22">
        <v>0</v>
      </c>
      <c r="S6" s="23">
        <f t="shared" si="7"/>
        <v>0</v>
      </c>
      <c r="T6" s="24">
        <v>0</v>
      </c>
      <c r="U6" s="25">
        <f t="shared" ref="U6:U7" si="11">C6+S6-L6-T6</f>
        <v>18900</v>
      </c>
      <c r="V6" s="26">
        <f ca="1">U6-V6</f>
        <v>0</v>
      </c>
      <c r="W6" s="27">
        <f ca="1">U6-V6</f>
        <v>0</v>
      </c>
      <c r="X6" s="10"/>
      <c r="Y6" s="28">
        <v>0</v>
      </c>
      <c r="Z6" s="28"/>
      <c r="AA6" s="10"/>
      <c r="AB6" s="10"/>
      <c r="AC6" s="10"/>
      <c r="AD6" s="10"/>
      <c r="AE6" s="10"/>
      <c r="AF6" s="10"/>
    </row>
    <row r="7" spans="1:32" ht="35.1" customHeight="1" x14ac:dyDescent="0.3">
      <c r="A7" s="12">
        <v>5</v>
      </c>
      <c r="B7" s="31" t="s">
        <v>27</v>
      </c>
      <c r="C7" s="32">
        <v>25000</v>
      </c>
      <c r="D7" s="32">
        <f t="shared" si="8"/>
        <v>833.33333333333337</v>
      </c>
      <c r="E7" s="14">
        <f t="shared" si="0"/>
        <v>83.333333333333343</v>
      </c>
      <c r="F7" s="15">
        <v>30</v>
      </c>
      <c r="G7" s="15">
        <v>4</v>
      </c>
      <c r="H7" s="16">
        <f t="shared" si="1"/>
        <v>26</v>
      </c>
      <c r="I7" s="17">
        <f t="shared" si="2"/>
        <v>3333.3333333333335</v>
      </c>
      <c r="J7" s="18">
        <v>1.0416666666666666E-2</v>
      </c>
      <c r="K7" s="17">
        <f t="shared" si="9"/>
        <v>20.833333333333336</v>
      </c>
      <c r="L7" s="17">
        <f t="shared" si="3"/>
        <v>3354.166666666667</v>
      </c>
      <c r="M7" s="19">
        <v>0.19791666666666666</v>
      </c>
      <c r="N7" s="20">
        <v>0</v>
      </c>
      <c r="O7" s="21">
        <f t="shared" si="4"/>
        <v>593.75</v>
      </c>
      <c r="P7" s="21">
        <f t="shared" si="5"/>
        <v>0</v>
      </c>
      <c r="Q7" s="21">
        <f t="shared" si="6"/>
        <v>593.75</v>
      </c>
      <c r="R7" s="22">
        <v>0</v>
      </c>
      <c r="S7" s="23">
        <f t="shared" si="7"/>
        <v>593.75</v>
      </c>
      <c r="T7" s="24">
        <v>0</v>
      </c>
      <c r="U7" s="25">
        <f t="shared" si="11"/>
        <v>22239.583333333332</v>
      </c>
      <c r="V7" s="26">
        <v>22200</v>
      </c>
      <c r="W7" s="27">
        <f>U7-V7</f>
        <v>39.583333333332121</v>
      </c>
      <c r="X7" s="10"/>
      <c r="Y7" s="28">
        <v>19.579999999999998</v>
      </c>
      <c r="Z7" s="28"/>
      <c r="AA7" s="10"/>
      <c r="AB7" s="10"/>
      <c r="AC7" s="10"/>
      <c r="AD7" s="10"/>
      <c r="AE7" s="10"/>
      <c r="AF7" s="10"/>
    </row>
    <row r="8" spans="1:32" ht="35.1" customHeight="1" x14ac:dyDescent="0.3">
      <c r="B8" s="35"/>
      <c r="C8" s="36"/>
      <c r="R8" s="37"/>
      <c r="T8" s="37"/>
      <c r="W8" s="38"/>
      <c r="AC8" s="10"/>
      <c r="AD8" s="10"/>
      <c r="AE8" s="10"/>
      <c r="AF8" s="10"/>
    </row>
    <row r="9" spans="1:32" ht="35.1" customHeight="1" x14ac:dyDescent="0.3">
      <c r="A9" s="12">
        <v>1</v>
      </c>
      <c r="B9" s="31" t="s">
        <v>31</v>
      </c>
      <c r="C9" s="14">
        <v>22104.67</v>
      </c>
      <c r="D9" s="14">
        <f>C9/30</f>
        <v>736.82233333333329</v>
      </c>
      <c r="E9" s="14">
        <f>(D9/9)</f>
        <v>81.869148148148142</v>
      </c>
      <c r="F9" s="15">
        <v>30</v>
      </c>
      <c r="G9" s="15">
        <v>5</v>
      </c>
      <c r="H9" s="16">
        <v>25</v>
      </c>
      <c r="I9" s="17">
        <f>D9*G9</f>
        <v>3684.1116666666667</v>
      </c>
      <c r="J9" s="18">
        <v>8.0555555555555561E-2</v>
      </c>
      <c r="K9" s="17">
        <v>0</v>
      </c>
      <c r="L9" s="17">
        <f t="shared" si="3"/>
        <v>3684.1116666666667</v>
      </c>
      <c r="M9" s="19">
        <v>0</v>
      </c>
      <c r="N9" s="20">
        <v>0</v>
      </c>
      <c r="O9" s="21">
        <f t="shared" si="4"/>
        <v>0</v>
      </c>
      <c r="P9" s="21">
        <f t="shared" si="5"/>
        <v>0</v>
      </c>
      <c r="Q9" s="21">
        <f t="shared" si="6"/>
        <v>0</v>
      </c>
      <c r="R9" s="22">
        <v>0</v>
      </c>
      <c r="S9" s="23">
        <f>Q9+R9</f>
        <v>0</v>
      </c>
      <c r="T9" s="24">
        <v>0</v>
      </c>
      <c r="U9" s="25">
        <v>17628.72</v>
      </c>
      <c r="V9" s="39">
        <v>17628.72</v>
      </c>
      <c r="W9" s="27">
        <v>0</v>
      </c>
      <c r="X9" s="10"/>
      <c r="Y9" s="28">
        <v>0</v>
      </c>
      <c r="Z9" s="28"/>
      <c r="AA9" s="10"/>
      <c r="AB9" s="10"/>
    </row>
    <row r="10" spans="1:32" ht="35.1" customHeight="1" x14ac:dyDescent="0.3">
      <c r="A10" s="12">
        <v>2</v>
      </c>
      <c r="B10" s="31" t="s">
        <v>30</v>
      </c>
      <c r="C10" s="14">
        <v>30000</v>
      </c>
      <c r="D10" s="14">
        <f>C10/30</f>
        <v>1000</v>
      </c>
      <c r="E10" s="14">
        <f>(D10/9)</f>
        <v>111.11111111111111</v>
      </c>
      <c r="F10" s="15">
        <v>30</v>
      </c>
      <c r="G10" s="15">
        <v>0</v>
      </c>
      <c r="H10" s="16">
        <f t="shared" si="1"/>
        <v>30</v>
      </c>
      <c r="I10" s="17">
        <f>D10*G10</f>
        <v>0</v>
      </c>
      <c r="J10" s="18">
        <v>0</v>
      </c>
      <c r="K10" s="17">
        <f t="shared" si="9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 t="shared" si="5"/>
        <v>0</v>
      </c>
      <c r="Q10" s="21">
        <f t="shared" si="6"/>
        <v>0</v>
      </c>
      <c r="R10" s="22">
        <v>0</v>
      </c>
      <c r="S10" s="23">
        <f>Q10+R10</f>
        <v>0</v>
      </c>
      <c r="T10" s="24">
        <v>0</v>
      </c>
      <c r="U10" s="25">
        <f>C10+S10-L10-T10</f>
        <v>30000</v>
      </c>
      <c r="V10" s="39">
        <v>22104.67</v>
      </c>
      <c r="W10" s="27">
        <f>U10-V10</f>
        <v>7895.3300000000017</v>
      </c>
      <c r="X10" s="10"/>
      <c r="Y10" s="28">
        <v>0</v>
      </c>
      <c r="Z10" s="28"/>
      <c r="AA10" s="10"/>
      <c r="AB10" s="10"/>
      <c r="AC10" s="10"/>
      <c r="AD10" s="10"/>
      <c r="AE10" s="10"/>
      <c r="AF10" s="10"/>
    </row>
    <row r="11" spans="1:32" ht="35.1" customHeight="1" x14ac:dyDescent="0.3">
      <c r="A11" s="12">
        <v>3</v>
      </c>
      <c r="B11" s="31" t="s">
        <v>29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0</v>
      </c>
      <c r="H11" s="16">
        <f t="shared" si="1"/>
        <v>30</v>
      </c>
      <c r="I11" s="17">
        <f>D11*G11</f>
        <v>0</v>
      </c>
      <c r="J11" s="18">
        <v>0</v>
      </c>
      <c r="K11" s="17">
        <f t="shared" si="9"/>
        <v>0</v>
      </c>
      <c r="L11" s="17">
        <f t="shared" si="3"/>
        <v>0</v>
      </c>
      <c r="M11" s="19">
        <v>0.39583333333333331</v>
      </c>
      <c r="N11" s="20">
        <v>0</v>
      </c>
      <c r="O11" s="21">
        <f t="shared" si="4"/>
        <v>1477.7777777777778</v>
      </c>
      <c r="P11" s="21">
        <f t="shared" si="5"/>
        <v>0</v>
      </c>
      <c r="Q11" s="21">
        <f t="shared" si="6"/>
        <v>1477.7777777777778</v>
      </c>
      <c r="R11" s="22">
        <v>0</v>
      </c>
      <c r="S11" s="23">
        <f>Q11+R11</f>
        <v>1477.7777777777778</v>
      </c>
      <c r="T11" s="24">
        <v>0</v>
      </c>
      <c r="U11" s="25">
        <f>C11+S11-L11-T11</f>
        <v>29477.777777777777</v>
      </c>
      <c r="V11" s="39">
        <v>23257.35</v>
      </c>
      <c r="W11" s="27">
        <f>U11-V11</f>
        <v>6220.4277777777788</v>
      </c>
      <c r="X11" s="10"/>
      <c r="Y11" s="28">
        <v>0.43</v>
      </c>
      <c r="Z11" s="28"/>
      <c r="AA11" s="10"/>
      <c r="AB11" s="10"/>
      <c r="AC11" s="10"/>
      <c r="AD11" s="10"/>
      <c r="AE11" s="10"/>
      <c r="AF11" s="10"/>
    </row>
    <row r="12" spans="1:32" ht="35.1" customHeight="1" x14ac:dyDescent="0.3">
      <c r="A12" s="12">
        <v>4</v>
      </c>
      <c r="B12" s="31" t="s">
        <v>28</v>
      </c>
      <c r="C12" s="14">
        <v>30000</v>
      </c>
      <c r="D12" s="14">
        <f>C12/30</f>
        <v>1000</v>
      </c>
      <c r="E12" s="14">
        <f>(D12/9)</f>
        <v>111.11111111111111</v>
      </c>
      <c r="F12" s="15">
        <v>30</v>
      </c>
      <c r="G12" s="15">
        <v>3</v>
      </c>
      <c r="H12" s="16">
        <v>27</v>
      </c>
      <c r="I12" s="17">
        <f>D12*G12</f>
        <v>3000</v>
      </c>
      <c r="J12" s="18">
        <v>0</v>
      </c>
      <c r="K12" s="17">
        <f>E12*J12*24</f>
        <v>0</v>
      </c>
      <c r="L12" s="17">
        <f>I12+K12</f>
        <v>3000</v>
      </c>
      <c r="M12" s="19">
        <v>0</v>
      </c>
      <c r="N12" s="20">
        <v>0</v>
      </c>
      <c r="O12" s="21">
        <f>E12*M12*1.5*24</f>
        <v>0</v>
      </c>
      <c r="P12" s="21">
        <f>E12*N12*2*24</f>
        <v>0</v>
      </c>
      <c r="Q12" s="21">
        <f>O12+P12</f>
        <v>0</v>
      </c>
      <c r="R12" s="22">
        <v>0</v>
      </c>
      <c r="S12" s="23">
        <f>Q12+R12</f>
        <v>0</v>
      </c>
      <c r="T12" s="24">
        <v>0</v>
      </c>
      <c r="U12" s="25">
        <f>C12+S12-L12-T12</f>
        <v>27000</v>
      </c>
      <c r="V12" s="39">
        <v>19894.21</v>
      </c>
      <c r="W12" s="27">
        <f>U12-V12</f>
        <v>7105.7900000000009</v>
      </c>
      <c r="X12" s="10"/>
      <c r="Y12" s="28">
        <v>0</v>
      </c>
      <c r="Z12" s="28"/>
      <c r="AA12" s="10"/>
      <c r="AB12" s="10"/>
      <c r="AC12" s="10"/>
      <c r="AD12" s="10"/>
      <c r="AE12" s="10"/>
      <c r="AF12" s="10"/>
    </row>
    <row r="13" spans="1:32" ht="35.1" customHeight="1" x14ac:dyDescent="0.3">
      <c r="A13" s="12">
        <v>5</v>
      </c>
      <c r="B13" s="31" t="s">
        <v>35</v>
      </c>
      <c r="C13" s="14">
        <v>24000</v>
      </c>
      <c r="D13" s="32">
        <f>C13/30</f>
        <v>800</v>
      </c>
      <c r="E13" s="14">
        <f>(D13/10)</f>
        <v>80</v>
      </c>
      <c r="F13" s="15">
        <v>30</v>
      </c>
      <c r="G13" s="15">
        <v>0</v>
      </c>
      <c r="H13" s="16">
        <f>F13-G13</f>
        <v>30</v>
      </c>
      <c r="I13" s="17">
        <f>D13*G13</f>
        <v>0</v>
      </c>
      <c r="J13" s="18">
        <v>0</v>
      </c>
      <c r="K13" s="17">
        <f>E13*J13*24</f>
        <v>0</v>
      </c>
      <c r="L13" s="17">
        <f>I13+K13</f>
        <v>0</v>
      </c>
      <c r="M13" s="19">
        <v>0.16666666666666666</v>
      </c>
      <c r="N13" s="20">
        <v>0</v>
      </c>
      <c r="O13" s="21">
        <f>E13*M13*1*24</f>
        <v>320</v>
      </c>
      <c r="P13" s="21">
        <f>E13*N13*2*24</f>
        <v>0</v>
      </c>
      <c r="Q13" s="21">
        <f>O13+P13</f>
        <v>320</v>
      </c>
      <c r="R13" s="22">
        <v>0</v>
      </c>
      <c r="S13" s="23">
        <f>Q13+P13</f>
        <v>320</v>
      </c>
      <c r="T13" s="24">
        <v>0</v>
      </c>
      <c r="U13" s="25">
        <f>C13+S13-L13-T13</f>
        <v>24320</v>
      </c>
      <c r="V13" s="26">
        <v>1603.67</v>
      </c>
      <c r="W13" s="27">
        <f>U13-V13</f>
        <v>22716.33</v>
      </c>
      <c r="X13" s="10"/>
      <c r="Y13" s="28">
        <v>6.33</v>
      </c>
      <c r="Z13" s="28"/>
      <c r="AA13" s="10"/>
      <c r="AB13" s="10"/>
      <c r="AC13" s="10"/>
      <c r="AD13" s="10"/>
      <c r="AE13" s="10"/>
      <c r="AF13" s="10"/>
    </row>
    <row r="14" spans="1:32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2">
        <f>SUM(U3:U13)</f>
        <v>264632.74777777778</v>
      </c>
      <c r="V14" s="42">
        <f ca="1">SUM(V3:V13)</f>
        <v>112188.61999999998</v>
      </c>
      <c r="W14" s="43">
        <f ca="1">SUM(W3:W13)</f>
        <v>81304.544444444444</v>
      </c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35.1" customHeight="1" x14ac:dyDescent="0.3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25.5" customHeight="1" x14ac:dyDescent="0.3">
      <c r="A16" s="12">
        <v>1</v>
      </c>
      <c r="B16" s="31" t="s">
        <v>33</v>
      </c>
      <c r="C16" s="32">
        <v>7500</v>
      </c>
      <c r="D16" s="32">
        <f>C16/5</f>
        <v>1500</v>
      </c>
      <c r="E16" s="14">
        <f>(D16/10)</f>
        <v>150</v>
      </c>
      <c r="F16" s="15">
        <v>5</v>
      </c>
      <c r="G16" s="33">
        <v>0</v>
      </c>
      <c r="H16" s="16">
        <f t="shared" ref="H16" si="12">F16-G16</f>
        <v>5</v>
      </c>
      <c r="I16" s="17">
        <f t="shared" ref="I16" si="13">D16*G16</f>
        <v>0</v>
      </c>
      <c r="J16" s="18">
        <v>0</v>
      </c>
      <c r="K16" s="17">
        <f t="shared" ref="K16" si="14">E16*J16*24</f>
        <v>0</v>
      </c>
      <c r="L16" s="17">
        <f t="shared" ref="L16" si="15">I16+K16</f>
        <v>0</v>
      </c>
      <c r="M16" s="19">
        <v>0</v>
      </c>
      <c r="N16" s="20">
        <v>0</v>
      </c>
      <c r="O16" s="21">
        <f t="shared" ref="O16" si="16">E16*M16*1.5*24</f>
        <v>0</v>
      </c>
      <c r="P16" s="21">
        <f t="shared" ref="P16" si="17">E16*N16*2*24</f>
        <v>0</v>
      </c>
      <c r="Q16" s="21">
        <f t="shared" ref="Q16" si="18">O16+P16</f>
        <v>0</v>
      </c>
      <c r="R16" s="22">
        <v>0</v>
      </c>
      <c r="S16" s="23">
        <f t="shared" ref="S16" si="19">Q16+R16</f>
        <v>0</v>
      </c>
      <c r="T16" s="24">
        <v>0</v>
      </c>
      <c r="U16" s="25">
        <f t="shared" ref="U16" si="20">C16+S16-L16-T16</f>
        <v>7500</v>
      </c>
      <c r="V16" s="26"/>
      <c r="W16" s="27">
        <f t="shared" ref="W16" si="21">U16-V16</f>
        <v>7500</v>
      </c>
      <c r="X16" s="10"/>
      <c r="Y16" s="28">
        <v>0</v>
      </c>
      <c r="Z16" s="28">
        <v>0</v>
      </c>
      <c r="AA16" s="10"/>
      <c r="AB16" s="10"/>
      <c r="AC16" s="10"/>
      <c r="AD16" s="10"/>
      <c r="AE16" s="10"/>
      <c r="AF16" s="10"/>
    </row>
    <row r="17" spans="1:32" x14ac:dyDescent="0.3">
      <c r="A17" s="40"/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42">
        <f>SUM(U3:U13,U16)</f>
        <v>272132.74777777778</v>
      </c>
      <c r="V17" s="42">
        <f ca="1">SUM(V3:V13,V16)</f>
        <v>112188.61999999998</v>
      </c>
      <c r="W17" s="43">
        <f ca="1">SUM(W3:W13,W16)</f>
        <v>88804.544444444444</v>
      </c>
      <c r="X17" s="10"/>
      <c r="Y17" s="10"/>
      <c r="Z17" s="10">
        <v>0</v>
      </c>
      <c r="AA17" s="10"/>
      <c r="AB17" s="63"/>
      <c r="AC17" s="10"/>
      <c r="AD17" s="10"/>
      <c r="AE17" s="10"/>
      <c r="AF17" s="10"/>
    </row>
    <row r="18" spans="1:32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62"/>
      <c r="U18" s="62"/>
      <c r="V18" s="45"/>
      <c r="W18" s="10"/>
      <c r="X18" s="10"/>
      <c r="Y18" s="46">
        <v>200</v>
      </c>
      <c r="Z18" s="47"/>
      <c r="AB18" s="64"/>
      <c r="AC18" s="10"/>
      <c r="AD18" s="10"/>
      <c r="AE18" s="10"/>
      <c r="AF18" s="10"/>
    </row>
    <row r="19" spans="1:32" x14ac:dyDescent="0.3">
      <c r="A19" s="4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48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100</v>
      </c>
      <c r="Z19" s="47"/>
      <c r="AB19" s="64"/>
      <c r="AC19" s="10"/>
      <c r="AD19" s="10"/>
      <c r="AE19" s="10"/>
      <c r="AF19" s="10"/>
    </row>
    <row r="20" spans="1:32" x14ac:dyDescent="0.3">
      <c r="A20" s="40"/>
      <c r="B20" s="49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45"/>
      <c r="W20" s="10"/>
      <c r="X20" s="10"/>
      <c r="Y20" s="46">
        <v>50</v>
      </c>
      <c r="Z20" s="47"/>
      <c r="AB20" s="64"/>
      <c r="AC20" s="10"/>
      <c r="AD20" s="10"/>
      <c r="AE20" s="10"/>
      <c r="AF20" s="10"/>
    </row>
    <row r="21" spans="1:32" x14ac:dyDescent="0.3">
      <c r="A21" s="40"/>
      <c r="B21" s="5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20</v>
      </c>
      <c r="Z21" s="47"/>
      <c r="AB21" s="64"/>
      <c r="AC21" s="10"/>
      <c r="AD21" s="10"/>
      <c r="AE21" s="10"/>
      <c r="AF21" s="10"/>
    </row>
    <row r="22" spans="1:32" x14ac:dyDescent="0.3">
      <c r="A22" s="40"/>
      <c r="B22" s="51" t="s">
        <v>36</v>
      </c>
      <c r="C22" s="52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10</v>
      </c>
      <c r="Z22" s="47"/>
      <c r="AB22" s="64"/>
      <c r="AC22" s="10"/>
      <c r="AD22" s="10"/>
      <c r="AE22" s="10"/>
      <c r="AF22" s="10"/>
    </row>
    <row r="23" spans="1:32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>
        <v>5</v>
      </c>
      <c r="Z23" s="47"/>
      <c r="AB23" s="64"/>
      <c r="AC23" s="10"/>
      <c r="AD23" s="10"/>
      <c r="AE23" s="10"/>
      <c r="AF23" s="10"/>
    </row>
    <row r="24" spans="1:32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B24" s="65"/>
      <c r="AC24" s="10"/>
      <c r="AD24" s="10"/>
      <c r="AE24" s="10"/>
      <c r="AF24" s="10"/>
    </row>
    <row r="25" spans="1:32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46"/>
      <c r="Z25" s="46"/>
      <c r="AB25" s="10"/>
      <c r="AC25" s="10"/>
      <c r="AD25" s="10"/>
      <c r="AE25" s="10"/>
      <c r="AF25" s="10"/>
    </row>
    <row r="26" spans="1:32" x14ac:dyDescent="0.3">
      <c r="A26" s="40"/>
      <c r="B26" s="40"/>
      <c r="C26" s="40"/>
      <c r="D26" s="40"/>
      <c r="E26" s="40"/>
      <c r="F26" s="40"/>
      <c r="G26" s="4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</row>
    <row r="27" spans="1:32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</row>
    <row r="28" spans="1:32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</row>
    <row r="29" spans="1:32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</row>
    <row r="30" spans="1:32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</row>
    <row r="31" spans="1:32" x14ac:dyDescent="0.3">
      <c r="A31" s="40"/>
      <c r="B31" s="49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2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</row>
    <row r="45" spans="1:32" x14ac:dyDescent="0.3">
      <c r="A45" s="4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</row>
  </sheetData>
  <mergeCells count="3">
    <mergeCell ref="A1:W1"/>
    <mergeCell ref="T18:U18"/>
    <mergeCell ref="AB17:AB24"/>
  </mergeCells>
  <dataValidations count="1">
    <dataValidation type="textLength" operator="lessThanOrEqual" showInputMessage="1" showErrorMessage="1" sqref="B29 B22 B24 B3:B5" xr:uid="{E688AB4A-151E-4509-A444-60C84B055F88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6937A-4A74-4DB1-B495-7964F06FCB16}">
  <sheetPr>
    <pageSetUpPr fitToPage="1"/>
  </sheetPr>
  <dimension ref="A1:AH44"/>
  <sheetViews>
    <sheetView zoomScale="70" zoomScaleNormal="70" workbookViewId="0">
      <selection activeCell="F20" sqref="F20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7" width="2.7109375" style="11" customWidth="1"/>
    <col min="28" max="28" width="20.7109375" style="11" customWidth="1"/>
    <col min="29" max="29" width="2.7109375" style="11" customWidth="1"/>
    <col min="30" max="30" width="20.7109375" style="11" customWidth="1"/>
    <col min="31" max="16384" width="9.140625" style="11"/>
  </cols>
  <sheetData>
    <row r="1" spans="1:34" s="2" customFormat="1" ht="35.1" customHeight="1" x14ac:dyDescent="0.35">
      <c r="A1" s="61" t="s">
        <v>41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7" si="0">(D3/10)</f>
        <v>90</v>
      </c>
      <c r="F3" s="15">
        <v>30</v>
      </c>
      <c r="G3" s="15">
        <v>0</v>
      </c>
      <c r="H3" s="16">
        <f t="shared" ref="H3:H10" si="1">F3-G3</f>
        <v>30</v>
      </c>
      <c r="I3" s="17">
        <f t="shared" ref="I3:I7" si="2">D3*G3</f>
        <v>0</v>
      </c>
      <c r="J3" s="18">
        <v>0</v>
      </c>
      <c r="K3" s="17">
        <f>E3*J3*24</f>
        <v>0</v>
      </c>
      <c r="L3" s="17">
        <f t="shared" ref="L3:L11" si="3">I3+K3</f>
        <v>0</v>
      </c>
      <c r="M3" s="19">
        <v>0</v>
      </c>
      <c r="N3" s="20">
        <v>0</v>
      </c>
      <c r="O3" s="21">
        <f t="shared" ref="O3:O11" si="4">E3*M3*1.5*24</f>
        <v>0</v>
      </c>
      <c r="P3" s="21">
        <f t="shared" ref="P3:P9" si="5">E3*N3*2*24</f>
        <v>0</v>
      </c>
      <c r="Q3" s="21">
        <f t="shared" ref="Q3:Q9" si="6">O3+P3</f>
        <v>0</v>
      </c>
      <c r="R3" s="22">
        <v>0</v>
      </c>
      <c r="S3" s="23">
        <f t="shared" ref="S3:S7" si="7">Q3+R3</f>
        <v>0</v>
      </c>
      <c r="T3" s="24">
        <v>0</v>
      </c>
      <c r="U3" s="25">
        <f t="shared" ref="U3:U4" si="8">C3+S3-L3-T3</f>
        <v>27000</v>
      </c>
      <c r="V3" s="26">
        <v>0</v>
      </c>
      <c r="W3" s="27">
        <f>U3</f>
        <v>27000</v>
      </c>
      <c r="X3" s="10"/>
      <c r="Y3" s="28"/>
      <c r="Z3" s="28"/>
      <c r="AA3" s="10"/>
      <c r="AB3" s="29">
        <f>SUM(Y3+Z3)</f>
        <v>0</v>
      </c>
      <c r="AC3" s="10"/>
      <c r="AD3" s="30">
        <f t="shared" ref="AD3:AD10" si="9">W3-Y3-Z3</f>
        <v>27000</v>
      </c>
      <c r="AE3" s="10"/>
      <c r="AF3" s="10"/>
      <c r="AG3" s="10"/>
      <c r="AH3" s="10"/>
    </row>
    <row r="4" spans="1:34" ht="35.1" customHeight="1" x14ac:dyDescent="0.3">
      <c r="A4" s="12">
        <v>2</v>
      </c>
      <c r="B4" s="13" t="s">
        <v>24</v>
      </c>
      <c r="C4" s="14">
        <v>35000</v>
      </c>
      <c r="D4" s="14">
        <f t="shared" ref="D4:D7" si="10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0</v>
      </c>
      <c r="K4" s="17">
        <f t="shared" ref="K4:K11" si="11">E4*J4*24</f>
        <v>0</v>
      </c>
      <c r="L4" s="17">
        <f t="shared" si="3"/>
        <v>0</v>
      </c>
      <c r="M4" s="19">
        <v>0</v>
      </c>
      <c r="N4" s="20">
        <v>0</v>
      </c>
      <c r="O4" s="21">
        <f t="shared" si="4"/>
        <v>0</v>
      </c>
      <c r="P4" s="21">
        <f t="shared" si="5"/>
        <v>0</v>
      </c>
      <c r="Q4" s="21">
        <f t="shared" si="6"/>
        <v>0</v>
      </c>
      <c r="R4" s="22">
        <v>1.5</v>
      </c>
      <c r="S4" s="23">
        <f t="shared" si="7"/>
        <v>1.5</v>
      </c>
      <c r="T4" s="24">
        <v>0</v>
      </c>
      <c r="U4" s="25">
        <f t="shared" si="8"/>
        <v>35001.5</v>
      </c>
      <c r="V4" s="26">
        <v>0</v>
      </c>
      <c r="W4" s="27">
        <f t="shared" ref="W4:W7" si="12">U4</f>
        <v>35001.5</v>
      </c>
      <c r="X4" s="10"/>
      <c r="Y4" s="28">
        <v>0</v>
      </c>
      <c r="Z4" s="28"/>
      <c r="AA4" s="10"/>
      <c r="AB4" s="29">
        <f t="shared" ref="AB4:AB6" si="13">SUM(Y4+Z4)</f>
        <v>0</v>
      </c>
      <c r="AC4" s="10"/>
      <c r="AD4" s="30">
        <f t="shared" si="9"/>
        <v>35001.5</v>
      </c>
      <c r="AE4" s="10"/>
      <c r="AF4" s="10"/>
      <c r="AG4" s="10"/>
      <c r="AH4" s="10"/>
    </row>
    <row r="5" spans="1:34" ht="35.1" customHeight="1" x14ac:dyDescent="0.3">
      <c r="A5" s="12">
        <v>3</v>
      </c>
      <c r="B5" s="13" t="s">
        <v>25</v>
      </c>
      <c r="C5" s="14">
        <v>30000</v>
      </c>
      <c r="D5" s="14">
        <f t="shared" si="10"/>
        <v>1000</v>
      </c>
      <c r="E5" s="14">
        <f t="shared" si="0"/>
        <v>100</v>
      </c>
      <c r="F5" s="15">
        <v>30</v>
      </c>
      <c r="G5" s="15">
        <v>1</v>
      </c>
      <c r="H5" s="16">
        <f t="shared" si="1"/>
        <v>29</v>
      </c>
      <c r="I5" s="17">
        <f t="shared" si="2"/>
        <v>1000</v>
      </c>
      <c r="J5" s="18">
        <v>1.2222222222222223</v>
      </c>
      <c r="K5" s="17">
        <f t="shared" si="11"/>
        <v>2933.3333333333335</v>
      </c>
      <c r="L5" s="17">
        <f t="shared" si="3"/>
        <v>3933.3333333333335</v>
      </c>
      <c r="M5" s="19">
        <v>0</v>
      </c>
      <c r="N5" s="20">
        <v>0</v>
      </c>
      <c r="O5" s="21">
        <f t="shared" si="4"/>
        <v>0</v>
      </c>
      <c r="P5" s="21">
        <f t="shared" si="5"/>
        <v>0</v>
      </c>
      <c r="Q5" s="21">
        <f t="shared" si="6"/>
        <v>0</v>
      </c>
      <c r="R5" s="22">
        <v>1.67</v>
      </c>
      <c r="S5" s="23">
        <f t="shared" si="7"/>
        <v>1.67</v>
      </c>
      <c r="T5" s="24">
        <v>0</v>
      </c>
      <c r="U5" s="25">
        <f>C5+S5-L5-T5</f>
        <v>26068.336666666666</v>
      </c>
      <c r="V5" s="26">
        <v>0</v>
      </c>
      <c r="W5" s="27">
        <f t="shared" si="12"/>
        <v>26068.336666666666</v>
      </c>
      <c r="X5" s="10"/>
      <c r="Y5" s="28">
        <v>0</v>
      </c>
      <c r="Z5" s="28"/>
      <c r="AA5" s="10"/>
      <c r="AB5" s="29">
        <f t="shared" si="13"/>
        <v>0</v>
      </c>
      <c r="AC5" s="10"/>
      <c r="AD5" s="30">
        <f t="shared" si="9"/>
        <v>26068.336666666666</v>
      </c>
      <c r="AE5" s="10"/>
      <c r="AF5" s="10"/>
      <c r="AG5" s="10"/>
      <c r="AH5" s="10"/>
    </row>
    <row r="6" spans="1:34" ht="35.1" customHeight="1" x14ac:dyDescent="0.3">
      <c r="A6" s="12">
        <v>4</v>
      </c>
      <c r="B6" s="31" t="s">
        <v>26</v>
      </c>
      <c r="C6" s="32">
        <v>27000</v>
      </c>
      <c r="D6" s="32">
        <f t="shared" si="10"/>
        <v>900</v>
      </c>
      <c r="E6" s="14">
        <f t="shared" si="0"/>
        <v>90</v>
      </c>
      <c r="F6" s="15">
        <v>30</v>
      </c>
      <c r="G6" s="15">
        <v>9</v>
      </c>
      <c r="H6" s="16">
        <f t="shared" si="1"/>
        <v>21</v>
      </c>
      <c r="I6" s="17">
        <f t="shared" si="2"/>
        <v>8100</v>
      </c>
      <c r="J6" s="18">
        <v>0</v>
      </c>
      <c r="K6" s="17">
        <f t="shared" si="11"/>
        <v>0</v>
      </c>
      <c r="L6" s="17">
        <f t="shared" si="3"/>
        <v>8100</v>
      </c>
      <c r="M6" s="19">
        <v>0</v>
      </c>
      <c r="N6" s="20">
        <v>0</v>
      </c>
      <c r="O6" s="21">
        <f t="shared" si="4"/>
        <v>0</v>
      </c>
      <c r="P6" s="21">
        <f t="shared" si="5"/>
        <v>0</v>
      </c>
      <c r="Q6" s="21">
        <f t="shared" si="6"/>
        <v>0</v>
      </c>
      <c r="R6" s="22">
        <v>0</v>
      </c>
      <c r="S6" s="23">
        <f t="shared" si="7"/>
        <v>0</v>
      </c>
      <c r="T6" s="24">
        <v>0</v>
      </c>
      <c r="U6" s="25">
        <f t="shared" ref="U6:U7" si="14">C6+S6-L6-T6</f>
        <v>18900</v>
      </c>
      <c r="V6" s="26">
        <v>0</v>
      </c>
      <c r="W6" s="27">
        <f t="shared" si="12"/>
        <v>18900</v>
      </c>
      <c r="X6" s="10"/>
      <c r="Y6" s="28"/>
      <c r="Z6" s="28"/>
      <c r="AA6" s="10"/>
      <c r="AB6" s="29">
        <f t="shared" si="13"/>
        <v>0</v>
      </c>
      <c r="AC6" s="10"/>
      <c r="AD6" s="30">
        <f t="shared" si="9"/>
        <v>18900</v>
      </c>
      <c r="AE6" s="10"/>
      <c r="AF6" s="10"/>
      <c r="AG6" s="10"/>
      <c r="AH6" s="10"/>
    </row>
    <row r="7" spans="1:34" ht="35.1" customHeight="1" x14ac:dyDescent="0.3">
      <c r="A7" s="12">
        <v>5</v>
      </c>
      <c r="B7" s="31" t="s">
        <v>27</v>
      </c>
      <c r="C7" s="32">
        <v>25000</v>
      </c>
      <c r="D7" s="32">
        <f t="shared" si="10"/>
        <v>833.33333333333337</v>
      </c>
      <c r="E7" s="14">
        <f t="shared" si="0"/>
        <v>83.333333333333343</v>
      </c>
      <c r="F7" s="15">
        <v>30</v>
      </c>
      <c r="G7" s="15">
        <v>6</v>
      </c>
      <c r="H7" s="16">
        <f t="shared" si="1"/>
        <v>24</v>
      </c>
      <c r="I7" s="17">
        <f t="shared" si="2"/>
        <v>5000</v>
      </c>
      <c r="J7" s="18">
        <v>0</v>
      </c>
      <c r="K7" s="17">
        <f t="shared" si="11"/>
        <v>0</v>
      </c>
      <c r="L7" s="17">
        <f t="shared" si="3"/>
        <v>5000</v>
      </c>
      <c r="M7" s="19">
        <v>0</v>
      </c>
      <c r="N7" s="20">
        <v>0</v>
      </c>
      <c r="O7" s="21">
        <f t="shared" si="4"/>
        <v>0</v>
      </c>
      <c r="P7" s="21">
        <f t="shared" si="5"/>
        <v>0</v>
      </c>
      <c r="Q7" s="21">
        <f t="shared" si="6"/>
        <v>0</v>
      </c>
      <c r="R7" s="22">
        <v>19.579999999999998</v>
      </c>
      <c r="S7" s="23">
        <f t="shared" si="7"/>
        <v>19.579999999999998</v>
      </c>
      <c r="T7" s="24">
        <v>0</v>
      </c>
      <c r="U7" s="25">
        <f t="shared" si="14"/>
        <v>20019.580000000002</v>
      </c>
      <c r="V7" s="26">
        <v>0</v>
      </c>
      <c r="W7" s="27">
        <f t="shared" si="12"/>
        <v>20019.580000000002</v>
      </c>
      <c r="X7" s="10"/>
      <c r="Y7" s="28">
        <v>0</v>
      </c>
      <c r="Z7" s="28"/>
      <c r="AA7" s="10"/>
      <c r="AB7" s="29">
        <f t="shared" ref="AB7" si="15">SUM(Y7+Z7)</f>
        <v>0</v>
      </c>
      <c r="AC7" s="10"/>
      <c r="AD7" s="30">
        <f t="shared" si="9"/>
        <v>20019.580000000002</v>
      </c>
      <c r="AE7" s="10"/>
      <c r="AF7" s="10"/>
      <c r="AG7" s="10"/>
      <c r="AH7" s="10"/>
    </row>
    <row r="8" spans="1:34" ht="35.1" customHeight="1" x14ac:dyDescent="0.3">
      <c r="B8" s="35"/>
      <c r="C8" s="36"/>
      <c r="R8" s="37"/>
      <c r="T8" s="37"/>
      <c r="W8" s="38"/>
      <c r="AD8" s="11">
        <f t="shared" si="9"/>
        <v>0</v>
      </c>
      <c r="AE8" s="10"/>
      <c r="AF8" s="10"/>
      <c r="AG8" s="10"/>
      <c r="AH8" s="10"/>
    </row>
    <row r="9" spans="1:34" ht="35.1" customHeight="1" x14ac:dyDescent="0.3">
      <c r="A9" s="12">
        <v>1</v>
      </c>
      <c r="B9" s="31" t="s">
        <v>30</v>
      </c>
      <c r="C9" s="14">
        <v>30000</v>
      </c>
      <c r="D9" s="14">
        <f>C9/30</f>
        <v>1000</v>
      </c>
      <c r="E9" s="14">
        <f>(D9/9)</f>
        <v>111.11111111111111</v>
      </c>
      <c r="F9" s="15">
        <v>30</v>
      </c>
      <c r="G9" s="15">
        <v>0</v>
      </c>
      <c r="H9" s="16">
        <f t="shared" si="1"/>
        <v>30</v>
      </c>
      <c r="I9" s="17">
        <f>D9*G9</f>
        <v>0</v>
      </c>
      <c r="J9" s="18">
        <v>0</v>
      </c>
      <c r="K9" s="17">
        <f t="shared" si="11"/>
        <v>0</v>
      </c>
      <c r="L9" s="17">
        <f t="shared" si="3"/>
        <v>0</v>
      </c>
      <c r="M9" s="19">
        <v>0</v>
      </c>
      <c r="N9" s="20">
        <v>0</v>
      </c>
      <c r="O9" s="21">
        <f t="shared" si="4"/>
        <v>0</v>
      </c>
      <c r="P9" s="21">
        <f t="shared" si="5"/>
        <v>0</v>
      </c>
      <c r="Q9" s="21">
        <f t="shared" si="6"/>
        <v>0</v>
      </c>
      <c r="R9" s="22">
        <v>0</v>
      </c>
      <c r="S9" s="23">
        <f>Q9+R9</f>
        <v>0</v>
      </c>
      <c r="T9" s="24">
        <v>0</v>
      </c>
      <c r="U9" s="25">
        <f>C9+S9-L9-T9</f>
        <v>30000</v>
      </c>
      <c r="V9" s="39">
        <v>22104.67</v>
      </c>
      <c r="W9" s="27">
        <f>U9-V9</f>
        <v>7895.3300000000017</v>
      </c>
      <c r="X9" s="10"/>
      <c r="Y9" s="28">
        <v>0</v>
      </c>
      <c r="Z9" s="28"/>
      <c r="AA9" s="10"/>
      <c r="AB9" s="29">
        <f t="shared" ref="AB9:AB10" si="16">SUM(Y9+Z9)</f>
        <v>0</v>
      </c>
      <c r="AC9" s="10"/>
      <c r="AD9" s="30">
        <f t="shared" si="9"/>
        <v>7895.3300000000017</v>
      </c>
      <c r="AE9" s="10"/>
      <c r="AF9" s="10"/>
      <c r="AG9" s="10"/>
      <c r="AH9" s="10"/>
    </row>
    <row r="10" spans="1:34" ht="35.1" customHeight="1" x14ac:dyDescent="0.3">
      <c r="A10" s="12">
        <v>2</v>
      </c>
      <c r="B10" s="31" t="s">
        <v>29</v>
      </c>
      <c r="C10" s="14">
        <v>28000</v>
      </c>
      <c r="D10" s="14">
        <f>C10/30</f>
        <v>933.33333333333337</v>
      </c>
      <c r="E10" s="14">
        <f>(D10/9)</f>
        <v>103.70370370370371</v>
      </c>
      <c r="F10" s="15">
        <v>30</v>
      </c>
      <c r="G10" s="15">
        <v>0</v>
      </c>
      <c r="H10" s="16">
        <f t="shared" si="1"/>
        <v>30</v>
      </c>
      <c r="I10" s="17">
        <f>D10*G10</f>
        <v>0</v>
      </c>
      <c r="J10" s="18">
        <v>0</v>
      </c>
      <c r="K10" s="17">
        <f t="shared" si="11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>E10*N10*2*24</f>
        <v>0</v>
      </c>
      <c r="Q10" s="21">
        <f>O10+P10</f>
        <v>0</v>
      </c>
      <c r="R10" s="22">
        <v>0.43</v>
      </c>
      <c r="S10" s="23">
        <v>1000</v>
      </c>
      <c r="T10" s="24">
        <v>0</v>
      </c>
      <c r="U10" s="25">
        <f>C10+S10-L10-T10</f>
        <v>29000</v>
      </c>
      <c r="V10" s="39">
        <v>22104.67</v>
      </c>
      <c r="W10" s="27">
        <f>U10-V10</f>
        <v>6895.3300000000017</v>
      </c>
      <c r="X10" s="10"/>
      <c r="Y10" s="28">
        <v>0</v>
      </c>
      <c r="Z10" s="28"/>
      <c r="AA10" s="10"/>
      <c r="AB10" s="29">
        <f t="shared" si="16"/>
        <v>0</v>
      </c>
      <c r="AC10" s="10"/>
      <c r="AD10" s="30">
        <f t="shared" si="9"/>
        <v>6895.3300000000017</v>
      </c>
      <c r="AE10" s="10"/>
      <c r="AF10" s="10"/>
      <c r="AG10" s="10"/>
      <c r="AH10" s="10"/>
    </row>
    <row r="11" spans="1:34" ht="35.1" customHeight="1" x14ac:dyDescent="0.3">
      <c r="A11" s="12">
        <v>3</v>
      </c>
      <c r="B11" s="31" t="s">
        <v>40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23</v>
      </c>
      <c r="H11" s="16">
        <v>7</v>
      </c>
      <c r="I11" s="17">
        <f>D11*G11</f>
        <v>21466.666666666668</v>
      </c>
      <c r="J11" s="18">
        <v>0.58333333333333337</v>
      </c>
      <c r="K11" s="17">
        <f t="shared" si="11"/>
        <v>1451.8518518518522</v>
      </c>
      <c r="L11" s="17">
        <f t="shared" si="3"/>
        <v>22918.518518518518</v>
      </c>
      <c r="M11" s="19">
        <v>0</v>
      </c>
      <c r="N11" s="20">
        <v>0</v>
      </c>
      <c r="O11" s="21">
        <f t="shared" si="4"/>
        <v>0</v>
      </c>
      <c r="P11" s="21">
        <f>E11*N11*2*24</f>
        <v>0</v>
      </c>
      <c r="Q11" s="21">
        <f>O11+P11</f>
        <v>0</v>
      </c>
      <c r="R11" s="22">
        <v>0</v>
      </c>
      <c r="S11" s="23">
        <f>Q11+R11</f>
        <v>0</v>
      </c>
      <c r="T11" s="24">
        <v>0</v>
      </c>
      <c r="U11" s="25">
        <f>C11+S11-L11-T11</f>
        <v>5081.4814814814818</v>
      </c>
      <c r="V11" s="39">
        <v>0</v>
      </c>
      <c r="W11" s="27">
        <v>0</v>
      </c>
      <c r="X11" s="10"/>
      <c r="Y11" s="28"/>
      <c r="Z11" s="28"/>
      <c r="AA11" s="10"/>
      <c r="AB11" s="29"/>
      <c r="AC11" s="10"/>
      <c r="AD11" s="30"/>
      <c r="AE11" s="10"/>
      <c r="AF11" s="10"/>
      <c r="AG11" s="10"/>
      <c r="AH11" s="10"/>
    </row>
    <row r="12" spans="1:34" ht="35.1" customHeight="1" x14ac:dyDescent="0.3">
      <c r="A12" s="12">
        <v>4</v>
      </c>
      <c r="B12" s="31" t="s">
        <v>35</v>
      </c>
      <c r="C12" s="14">
        <v>24000</v>
      </c>
      <c r="D12" s="32">
        <f>C12/30</f>
        <v>800</v>
      </c>
      <c r="E12" s="14">
        <f>(D12/10)</f>
        <v>80</v>
      </c>
      <c r="F12" s="15">
        <v>30</v>
      </c>
      <c r="G12" s="15">
        <v>28</v>
      </c>
      <c r="H12" s="16">
        <v>2</v>
      </c>
      <c r="I12" s="17">
        <f>D12*G12</f>
        <v>22400</v>
      </c>
      <c r="J12" s="18">
        <v>0</v>
      </c>
      <c r="K12" s="17">
        <f>E12*J12*24</f>
        <v>0</v>
      </c>
      <c r="L12" s="17">
        <f>I12+K12</f>
        <v>22400</v>
      </c>
      <c r="M12" s="19">
        <v>0</v>
      </c>
      <c r="N12" s="20">
        <v>0</v>
      </c>
      <c r="O12" s="21">
        <f>E12*M12*1*24</f>
        <v>0</v>
      </c>
      <c r="P12" s="21">
        <f>E12*N12*2*24</f>
        <v>0</v>
      </c>
      <c r="Q12" s="21">
        <f>O12+P12</f>
        <v>0</v>
      </c>
      <c r="R12" s="22">
        <v>6.33</v>
      </c>
      <c r="S12" s="23">
        <v>0</v>
      </c>
      <c r="T12" s="24">
        <v>0</v>
      </c>
      <c r="U12" s="25">
        <f>C12+S12-L12-T12</f>
        <v>1600</v>
      </c>
      <c r="V12" s="26">
        <v>0</v>
      </c>
      <c r="W12" s="27">
        <v>0</v>
      </c>
      <c r="X12" s="10"/>
      <c r="Y12" s="28"/>
      <c r="Z12" s="28"/>
      <c r="AA12" s="10"/>
      <c r="AB12" s="29">
        <f>SUM(Y12+Z12)</f>
        <v>0</v>
      </c>
      <c r="AC12" s="10"/>
      <c r="AD12" s="30">
        <f>W12-Y12-Z12</f>
        <v>0</v>
      </c>
      <c r="AE12" s="10"/>
      <c r="AF12" s="10"/>
      <c r="AG12" s="10"/>
      <c r="AH12" s="10"/>
    </row>
    <row r="13" spans="1:34" ht="35.1" customHeight="1" x14ac:dyDescent="0.3">
      <c r="A13" s="40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2">
        <f>SUM(U3:U12)</f>
        <v>192670.89814814818</v>
      </c>
      <c r="V13" s="42">
        <f>SUM(V3:V12)</f>
        <v>44209.34</v>
      </c>
      <c r="W13" s="43">
        <f>SUM(W3:W12)</f>
        <v>141780.07666666666</v>
      </c>
      <c r="X13" s="10"/>
      <c r="Y13" s="10"/>
      <c r="Z13" s="10"/>
      <c r="AA13" s="10"/>
      <c r="AB13" s="44">
        <f>SUM(AB3:AB10)</f>
        <v>0</v>
      </c>
      <c r="AC13" s="10"/>
      <c r="AD13" s="44">
        <f>SUM(AD3:AD10)</f>
        <v>141780.07666666666</v>
      </c>
      <c r="AE13" s="10"/>
      <c r="AF13" s="10"/>
      <c r="AG13" s="10"/>
      <c r="AH13" s="10"/>
    </row>
    <row r="14" spans="1:34" ht="35.1" customHeight="1" x14ac:dyDescent="0.3">
      <c r="A14" s="40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10"/>
      <c r="V14" s="10"/>
      <c r="W14" s="10"/>
      <c r="X14" s="10"/>
      <c r="Y14" s="10"/>
      <c r="Z14" s="10"/>
      <c r="AA14" s="10"/>
      <c r="AB14" s="44"/>
      <c r="AC14" s="10"/>
      <c r="AD14" s="44"/>
      <c r="AE14" s="10"/>
      <c r="AF14" s="10"/>
      <c r="AG14" s="10"/>
      <c r="AH14" s="10"/>
    </row>
    <row r="15" spans="1:34" ht="25.5" customHeight="1" x14ac:dyDescent="0.3">
      <c r="A15" s="12">
        <v>1</v>
      </c>
      <c r="B15" s="31" t="s">
        <v>33</v>
      </c>
      <c r="C15" s="32">
        <v>7500</v>
      </c>
      <c r="D15" s="32">
        <f>C15/5</f>
        <v>1500</v>
      </c>
      <c r="E15" s="14">
        <f>(D15/10)</f>
        <v>150</v>
      </c>
      <c r="F15" s="15">
        <v>5</v>
      </c>
      <c r="G15" s="33">
        <v>0</v>
      </c>
      <c r="H15" s="16">
        <f t="shared" ref="H15" si="17">F15-G15</f>
        <v>5</v>
      </c>
      <c r="I15" s="17">
        <f t="shared" ref="I15" si="18">D15*G15</f>
        <v>0</v>
      </c>
      <c r="J15" s="18">
        <v>0</v>
      </c>
      <c r="K15" s="17">
        <f t="shared" ref="K15" si="19">E15*J15*24</f>
        <v>0</v>
      </c>
      <c r="L15" s="17">
        <f t="shared" ref="L15" si="20">I15+K15</f>
        <v>0</v>
      </c>
      <c r="M15" s="19">
        <v>0</v>
      </c>
      <c r="N15" s="20">
        <v>0</v>
      </c>
      <c r="O15" s="21">
        <f t="shared" ref="O15" si="21">E15*M15*1.5*24</f>
        <v>0</v>
      </c>
      <c r="P15" s="21">
        <f t="shared" ref="P15" si="22">E15*N15*2*24</f>
        <v>0</v>
      </c>
      <c r="Q15" s="21">
        <f t="shared" ref="Q15" si="23">O15+P15</f>
        <v>0</v>
      </c>
      <c r="R15" s="22">
        <v>0</v>
      </c>
      <c r="S15" s="23">
        <f t="shared" ref="S15" si="24">Q15+R15</f>
        <v>0</v>
      </c>
      <c r="T15" s="24">
        <v>0</v>
      </c>
      <c r="U15" s="25">
        <f t="shared" ref="U15" si="25">C15+S15-L15-T15</f>
        <v>7500</v>
      </c>
      <c r="V15" s="26"/>
      <c r="W15" s="27">
        <f t="shared" ref="W15" si="26">U15-V15</f>
        <v>7500</v>
      </c>
      <c r="X15" s="10"/>
      <c r="Y15" s="28"/>
      <c r="Z15" s="28">
        <v>0</v>
      </c>
      <c r="AA15" s="10"/>
      <c r="AB15" s="29"/>
      <c r="AC15" s="10"/>
      <c r="AD15" s="30"/>
      <c r="AE15" s="10"/>
      <c r="AF15" s="10"/>
      <c r="AG15" s="10"/>
      <c r="AH15" s="10"/>
    </row>
    <row r="16" spans="1:34" x14ac:dyDescent="0.3">
      <c r="A16" s="40"/>
      <c r="B16" s="10" t="s">
        <v>34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42">
        <f>SUM(U3:U12,U15)</f>
        <v>200170.89814814818</v>
      </c>
      <c r="V16" s="42">
        <f>SUM(V3:V12,V15)</f>
        <v>44209.34</v>
      </c>
      <c r="W16" s="43">
        <f>SUM(W3:W12,W15)</f>
        <v>149280.07666666666</v>
      </c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spans="1:34" x14ac:dyDescent="0.3">
      <c r="A17" s="4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62"/>
      <c r="U17" s="62"/>
      <c r="V17" s="45"/>
      <c r="W17" s="10"/>
      <c r="X17" s="10"/>
      <c r="Y17" s="46">
        <v>200</v>
      </c>
      <c r="Z17" s="47">
        <v>0</v>
      </c>
      <c r="AA17" s="63"/>
      <c r="AB17" s="46">
        <f t="shared" ref="AB17:AB22" si="27">Y17*Z17</f>
        <v>0</v>
      </c>
      <c r="AC17" s="10"/>
      <c r="AD17" s="10"/>
      <c r="AE17" s="10"/>
      <c r="AF17" s="10"/>
      <c r="AG17" s="10"/>
      <c r="AH17" s="10"/>
    </row>
    <row r="18" spans="1:34" x14ac:dyDescent="0.3">
      <c r="A18" s="4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48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46">
        <v>100</v>
      </c>
      <c r="Z18" s="47"/>
      <c r="AA18" s="64"/>
      <c r="AB18" s="46">
        <f t="shared" si="27"/>
        <v>0</v>
      </c>
      <c r="AC18" s="10"/>
      <c r="AD18" s="10"/>
      <c r="AE18" s="10"/>
      <c r="AF18" s="10"/>
      <c r="AG18" s="10"/>
      <c r="AH18" s="10"/>
    </row>
    <row r="19" spans="1:34" x14ac:dyDescent="0.3">
      <c r="A19" s="40"/>
      <c r="B19" s="49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45"/>
      <c r="W19" s="10"/>
      <c r="X19" s="10"/>
      <c r="Y19" s="46">
        <v>50</v>
      </c>
      <c r="Z19" s="47"/>
      <c r="AA19" s="64"/>
      <c r="AB19" s="46">
        <f t="shared" si="27"/>
        <v>0</v>
      </c>
      <c r="AC19" s="10"/>
      <c r="AD19" s="10"/>
      <c r="AE19" s="10"/>
      <c r="AF19" s="10"/>
      <c r="AG19" s="10"/>
      <c r="AH19" s="10"/>
    </row>
    <row r="20" spans="1:34" x14ac:dyDescent="0.3">
      <c r="A20" s="40"/>
      <c r="B20" s="5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46">
        <v>20</v>
      </c>
      <c r="Z20" s="47"/>
      <c r="AA20" s="64"/>
      <c r="AB20" s="46">
        <f t="shared" si="27"/>
        <v>0</v>
      </c>
      <c r="AC20" s="10"/>
      <c r="AD20" s="10"/>
      <c r="AE20" s="10"/>
      <c r="AF20" s="10"/>
      <c r="AG20" s="10"/>
      <c r="AH20" s="10"/>
    </row>
    <row r="21" spans="1:34" x14ac:dyDescent="0.3">
      <c r="A21" s="40"/>
      <c r="B21" s="51" t="s">
        <v>36</v>
      </c>
      <c r="C21" s="52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10</v>
      </c>
      <c r="Z21" s="47"/>
      <c r="AA21" s="64"/>
      <c r="AB21" s="46">
        <f t="shared" si="27"/>
        <v>0</v>
      </c>
      <c r="AC21" s="10"/>
      <c r="AD21" s="10"/>
      <c r="AE21" s="10"/>
      <c r="AF21" s="10"/>
      <c r="AG21" s="10"/>
      <c r="AH21" s="10"/>
    </row>
    <row r="22" spans="1:34" x14ac:dyDescent="0.3">
      <c r="A22" s="40"/>
      <c r="B22" s="4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>
        <v>5</v>
      </c>
      <c r="Z22" s="47"/>
      <c r="AA22" s="64"/>
      <c r="AB22" s="46">
        <f t="shared" si="27"/>
        <v>0</v>
      </c>
      <c r="AC22" s="10"/>
      <c r="AD22" s="10"/>
      <c r="AE22" s="10"/>
      <c r="AF22" s="10"/>
      <c r="AG22" s="10"/>
      <c r="AH22" s="10"/>
    </row>
    <row r="23" spans="1:34" x14ac:dyDescent="0.3">
      <c r="A23" s="40"/>
      <c r="B23" s="49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46"/>
      <c r="Z23" s="46"/>
      <c r="AA23" s="64"/>
      <c r="AB23" s="46"/>
      <c r="AC23" s="10"/>
      <c r="AD23" s="10"/>
      <c r="AE23" s="10"/>
      <c r="AF23" s="10"/>
      <c r="AG23" s="10"/>
      <c r="AH23" s="10"/>
    </row>
    <row r="24" spans="1:34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46"/>
      <c r="Z24" s="46"/>
      <c r="AA24" s="65"/>
      <c r="AB24" s="46">
        <f>SUM(AB17:AB23)</f>
        <v>0</v>
      </c>
      <c r="AC24" s="10"/>
      <c r="AD24" s="10"/>
      <c r="AE24" s="10"/>
      <c r="AF24" s="10"/>
      <c r="AG24" s="10"/>
      <c r="AH24" s="10"/>
    </row>
    <row r="25" spans="1:34" x14ac:dyDescent="0.3">
      <c r="A25" s="40"/>
      <c r="B25" s="40"/>
      <c r="C25" s="40"/>
      <c r="D25" s="40"/>
      <c r="E25" s="40"/>
      <c r="F25" s="40"/>
      <c r="G25" s="4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x14ac:dyDescent="0.3">
      <c r="A26" s="40"/>
      <c r="B26" s="4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3">
      <c r="A29" s="40"/>
      <c r="B29" s="49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3">
      <c r="A30" s="40"/>
      <c r="B30" s="49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3">
      <c r="A31" s="4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  <row r="43" spans="1:32" x14ac:dyDescent="0.3">
      <c r="A43" s="4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</row>
    <row r="44" spans="1:32" x14ac:dyDescent="0.3">
      <c r="A44" s="4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</row>
  </sheetData>
  <mergeCells count="3">
    <mergeCell ref="A1:W1"/>
    <mergeCell ref="T17:U17"/>
    <mergeCell ref="AA17:AA24"/>
  </mergeCells>
  <dataValidations count="1">
    <dataValidation type="textLength" operator="lessThanOrEqual" showInputMessage="1" showErrorMessage="1" sqref="B28 B21 B23 B3:B5" xr:uid="{D25718A7-F444-4205-9D2A-2FFD5F8F9D8F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39779-70AA-4BEE-B8D1-F4B350CE92E0}">
  <sheetPr>
    <pageSetUpPr fitToPage="1"/>
  </sheetPr>
  <dimension ref="A1:AH42"/>
  <sheetViews>
    <sheetView zoomScale="70" zoomScaleNormal="70" workbookViewId="0">
      <selection sqref="A1:XFD1048576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7" width="2.7109375" style="11" customWidth="1"/>
    <col min="28" max="28" width="20.7109375" style="11" customWidth="1"/>
    <col min="29" max="29" width="2.7109375" style="11" customWidth="1"/>
    <col min="30" max="30" width="20.7109375" style="11" customWidth="1"/>
    <col min="31" max="16384" width="9.140625" style="11"/>
  </cols>
  <sheetData>
    <row r="1" spans="1:34" s="2" customFormat="1" ht="35.1" customHeight="1" x14ac:dyDescent="0.35">
      <c r="A1" s="66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8" si="0">(D3/10)</f>
        <v>90</v>
      </c>
      <c r="F3" s="15">
        <v>30</v>
      </c>
      <c r="G3" s="15">
        <v>0</v>
      </c>
      <c r="H3" s="16">
        <f t="shared" ref="H3:H11" si="1">F3-G3</f>
        <v>30</v>
      </c>
      <c r="I3" s="17">
        <f t="shared" ref="I3:I8" si="2">D3*G3</f>
        <v>0</v>
      </c>
      <c r="J3" s="18">
        <v>0.1111111111111111</v>
      </c>
      <c r="K3" s="17">
        <f>E3*J3*24</f>
        <v>240</v>
      </c>
      <c r="L3" s="17">
        <f t="shared" ref="L3:L14" si="3">I3+K3</f>
        <v>240</v>
      </c>
      <c r="M3" s="19">
        <v>0</v>
      </c>
      <c r="N3" s="20">
        <v>0</v>
      </c>
      <c r="O3" s="21">
        <f t="shared" ref="O3:O14" si="4">E3*M3*1.5*24</f>
        <v>0</v>
      </c>
      <c r="P3" s="21">
        <f t="shared" ref="P3:P10" si="5">E3*N3*2*24</f>
        <v>0</v>
      </c>
      <c r="Q3" s="21">
        <f t="shared" ref="Q3:Q10" si="6">O3+P3</f>
        <v>0</v>
      </c>
      <c r="R3" s="22">
        <v>900</v>
      </c>
      <c r="S3" s="23">
        <f t="shared" ref="S3:S8" si="7">Q3+R3</f>
        <v>900</v>
      </c>
      <c r="T3" s="24">
        <v>0</v>
      </c>
      <c r="U3" s="25">
        <f t="shared" ref="U3:U4" si="8">C3+S3-L3-T3</f>
        <v>27660</v>
      </c>
      <c r="V3" s="26">
        <v>0</v>
      </c>
      <c r="W3" s="27">
        <v>27660</v>
      </c>
      <c r="X3" s="10"/>
      <c r="Y3" s="28"/>
      <c r="Z3" s="28"/>
      <c r="AA3" s="10"/>
      <c r="AB3" s="29">
        <f>SUM(Y3+Z3)</f>
        <v>0</v>
      </c>
      <c r="AC3" s="10"/>
      <c r="AD3" s="30">
        <f t="shared" ref="AD3:AD12" si="9">W3-Y3-Z3</f>
        <v>27660</v>
      </c>
      <c r="AE3" s="10"/>
      <c r="AF3" s="10"/>
      <c r="AG3" s="10"/>
      <c r="AH3" s="10"/>
    </row>
    <row r="4" spans="1:34" ht="35.1" customHeight="1" x14ac:dyDescent="0.3">
      <c r="A4" s="12">
        <v>2</v>
      </c>
      <c r="B4" s="13" t="s">
        <v>24</v>
      </c>
      <c r="C4" s="14">
        <v>35000</v>
      </c>
      <c r="D4" s="14">
        <f t="shared" ref="D4:D8" si="10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7.9861111111111105E-2</v>
      </c>
      <c r="K4" s="17">
        <f t="shared" ref="K4:K14" si="11">E4*J4*24</f>
        <v>223.61111111111111</v>
      </c>
      <c r="L4" s="17">
        <f t="shared" si="3"/>
        <v>223.61111111111111</v>
      </c>
      <c r="M4" s="19">
        <v>0</v>
      </c>
      <c r="N4" s="20">
        <v>0</v>
      </c>
      <c r="O4" s="21">
        <f t="shared" si="4"/>
        <v>0</v>
      </c>
      <c r="P4" s="21">
        <f t="shared" si="5"/>
        <v>0</v>
      </c>
      <c r="Q4" s="21">
        <f t="shared" si="6"/>
        <v>0</v>
      </c>
      <c r="R4" s="22">
        <v>1167.7</v>
      </c>
      <c r="S4" s="23">
        <f t="shared" si="7"/>
        <v>1167.7</v>
      </c>
      <c r="T4" s="24">
        <v>0</v>
      </c>
      <c r="U4" s="25">
        <f t="shared" si="8"/>
        <v>35944.088888888888</v>
      </c>
      <c r="V4" s="26">
        <v>0</v>
      </c>
      <c r="W4" s="27">
        <v>35944</v>
      </c>
      <c r="X4" s="10"/>
      <c r="Y4" s="28"/>
      <c r="Z4" s="28"/>
      <c r="AA4" s="10"/>
      <c r="AB4" s="29">
        <f t="shared" ref="AB4:AB6" si="12">SUM(Y4+Z4)</f>
        <v>0</v>
      </c>
      <c r="AC4" s="10"/>
      <c r="AD4" s="30">
        <f t="shared" si="9"/>
        <v>35944</v>
      </c>
      <c r="AE4" s="10"/>
      <c r="AF4" s="10"/>
      <c r="AG4" s="10"/>
      <c r="AH4" s="10"/>
    </row>
    <row r="5" spans="1:34" ht="35.1" customHeight="1" x14ac:dyDescent="0.3">
      <c r="A5" s="12">
        <v>3</v>
      </c>
      <c r="B5" s="13" t="s">
        <v>25</v>
      </c>
      <c r="C5" s="14">
        <v>30000</v>
      </c>
      <c r="D5" s="14">
        <f t="shared" si="10"/>
        <v>1000</v>
      </c>
      <c r="E5" s="14">
        <f t="shared" si="0"/>
        <v>100</v>
      </c>
      <c r="F5" s="15">
        <v>30</v>
      </c>
      <c r="G5" s="15">
        <v>0</v>
      </c>
      <c r="H5" s="16">
        <f t="shared" si="1"/>
        <v>30</v>
      </c>
      <c r="I5" s="17">
        <f t="shared" si="2"/>
        <v>0</v>
      </c>
      <c r="J5" s="18">
        <v>1.75</v>
      </c>
      <c r="K5" s="17">
        <f t="shared" si="11"/>
        <v>4200</v>
      </c>
      <c r="L5" s="17">
        <f t="shared" si="3"/>
        <v>4200</v>
      </c>
      <c r="M5" s="19">
        <v>0</v>
      </c>
      <c r="N5" s="20">
        <v>0</v>
      </c>
      <c r="O5" s="21">
        <f t="shared" si="4"/>
        <v>0</v>
      </c>
      <c r="P5" s="21">
        <f t="shared" si="5"/>
        <v>0</v>
      </c>
      <c r="Q5" s="21">
        <f t="shared" si="6"/>
        <v>0</v>
      </c>
      <c r="R5" s="22">
        <v>1003.34</v>
      </c>
      <c r="S5" s="23">
        <f t="shared" si="7"/>
        <v>1003.34</v>
      </c>
      <c r="T5" s="24">
        <v>0</v>
      </c>
      <c r="U5" s="25">
        <f>C5+S5-L5-T5</f>
        <v>26803.34</v>
      </c>
      <c r="V5" s="26">
        <v>0</v>
      </c>
      <c r="W5" s="27">
        <v>26803</v>
      </c>
      <c r="X5" s="10"/>
      <c r="Y5" s="28"/>
      <c r="Z5" s="28"/>
      <c r="AA5" s="10"/>
      <c r="AB5" s="29">
        <f t="shared" si="12"/>
        <v>0</v>
      </c>
      <c r="AC5" s="10"/>
      <c r="AD5" s="30">
        <f t="shared" si="9"/>
        <v>26803</v>
      </c>
      <c r="AE5" s="10"/>
      <c r="AF5" s="10"/>
      <c r="AG5" s="10"/>
      <c r="AH5" s="10"/>
    </row>
    <row r="6" spans="1:34" ht="35.1" customHeight="1" x14ac:dyDescent="0.3">
      <c r="A6" s="12">
        <v>4</v>
      </c>
      <c r="B6" s="31" t="s">
        <v>26</v>
      </c>
      <c r="C6" s="32">
        <v>27000</v>
      </c>
      <c r="D6" s="32">
        <f t="shared" si="10"/>
        <v>900</v>
      </c>
      <c r="E6" s="14">
        <f t="shared" si="0"/>
        <v>90</v>
      </c>
      <c r="F6" s="15">
        <v>30</v>
      </c>
      <c r="G6" s="15">
        <v>0</v>
      </c>
      <c r="H6" s="16">
        <f t="shared" si="1"/>
        <v>30</v>
      </c>
      <c r="I6" s="17">
        <f t="shared" si="2"/>
        <v>0</v>
      </c>
      <c r="J6" s="18">
        <v>0</v>
      </c>
      <c r="K6" s="17">
        <f t="shared" si="11"/>
        <v>0</v>
      </c>
      <c r="L6" s="17">
        <f t="shared" si="3"/>
        <v>0</v>
      </c>
      <c r="M6" s="19">
        <v>0</v>
      </c>
      <c r="N6" s="20">
        <v>0</v>
      </c>
      <c r="O6" s="21">
        <f t="shared" si="4"/>
        <v>0</v>
      </c>
      <c r="P6" s="21">
        <f t="shared" si="5"/>
        <v>0</v>
      </c>
      <c r="Q6" s="21">
        <f t="shared" si="6"/>
        <v>0</v>
      </c>
      <c r="R6" s="22">
        <v>900</v>
      </c>
      <c r="S6" s="23">
        <f t="shared" si="7"/>
        <v>900</v>
      </c>
      <c r="T6" s="24">
        <v>0</v>
      </c>
      <c r="U6" s="25">
        <f t="shared" ref="U6:U8" si="13">C6+S6-L6-T6</f>
        <v>27900</v>
      </c>
      <c r="V6" s="26">
        <v>0</v>
      </c>
      <c r="W6" s="27">
        <v>27900</v>
      </c>
      <c r="X6" s="10"/>
      <c r="Y6" s="28"/>
      <c r="Z6" s="28"/>
      <c r="AA6" s="10"/>
      <c r="AB6" s="29">
        <f t="shared" si="12"/>
        <v>0</v>
      </c>
      <c r="AC6" s="10"/>
      <c r="AD6" s="30">
        <f t="shared" si="9"/>
        <v>27900</v>
      </c>
      <c r="AE6" s="10"/>
      <c r="AF6" s="10"/>
      <c r="AG6" s="10"/>
      <c r="AH6" s="10"/>
    </row>
    <row r="7" spans="1:34" ht="35.1" customHeight="1" x14ac:dyDescent="0.3">
      <c r="A7" s="12">
        <v>5</v>
      </c>
      <c r="B7" s="31" t="s">
        <v>27</v>
      </c>
      <c r="C7" s="32">
        <v>25000</v>
      </c>
      <c r="D7" s="32">
        <f t="shared" ref="D7" si="14">C7/30</f>
        <v>833.33333333333337</v>
      </c>
      <c r="E7" s="14">
        <f t="shared" ref="E7" si="15">(D7/10)</f>
        <v>83.333333333333343</v>
      </c>
      <c r="F7" s="15">
        <v>30</v>
      </c>
      <c r="G7" s="15">
        <v>0</v>
      </c>
      <c r="H7" s="16">
        <f t="shared" ref="H7" si="16">F7-G7</f>
        <v>30</v>
      </c>
      <c r="I7" s="17">
        <f t="shared" ref="I7" si="17">D7*G7</f>
        <v>0</v>
      </c>
      <c r="J7" s="18">
        <v>0</v>
      </c>
      <c r="K7" s="17">
        <f t="shared" ref="K7" si="18">E7*J7*24</f>
        <v>0</v>
      </c>
      <c r="L7" s="17">
        <f t="shared" ref="L7" si="19">I7+K7</f>
        <v>0</v>
      </c>
      <c r="M7" s="19">
        <v>0</v>
      </c>
      <c r="N7" s="20">
        <v>0</v>
      </c>
      <c r="O7" s="21">
        <f t="shared" ref="O7" si="20">E7*M7*1.5*24</f>
        <v>0</v>
      </c>
      <c r="P7" s="21">
        <f t="shared" ref="P7" si="21">E7*N7*2*24</f>
        <v>0</v>
      </c>
      <c r="Q7" s="21">
        <f t="shared" ref="Q7" si="22">O7+P7</f>
        <v>0</v>
      </c>
      <c r="R7" s="22">
        <v>833.33</v>
      </c>
      <c r="S7" s="23">
        <f t="shared" ref="S7" si="23">Q7+R7</f>
        <v>833.33</v>
      </c>
      <c r="T7" s="24">
        <v>0</v>
      </c>
      <c r="U7" s="25">
        <f t="shared" ref="U7" si="24">C7+S7-L7-T7</f>
        <v>25833.33</v>
      </c>
      <c r="V7" s="26">
        <v>0</v>
      </c>
      <c r="W7" s="27">
        <v>25833</v>
      </c>
      <c r="X7" s="10"/>
      <c r="Y7" s="28"/>
      <c r="Z7" s="28"/>
      <c r="AA7" s="10"/>
      <c r="AB7" s="29">
        <f t="shared" ref="AB7" si="25">SUM(Y7+Z7)</f>
        <v>0</v>
      </c>
      <c r="AC7" s="10"/>
      <c r="AD7" s="30">
        <f t="shared" ref="AD7" si="26">W7-Y7-Z7</f>
        <v>25833</v>
      </c>
      <c r="AE7" s="10"/>
      <c r="AF7" s="10"/>
      <c r="AG7" s="10"/>
      <c r="AH7" s="10"/>
    </row>
    <row r="8" spans="1:34" ht="35.1" customHeight="1" x14ac:dyDescent="0.3">
      <c r="A8" s="12">
        <v>5</v>
      </c>
      <c r="B8" s="31" t="s">
        <v>27</v>
      </c>
      <c r="C8" s="32">
        <v>25000</v>
      </c>
      <c r="D8" s="32">
        <f t="shared" si="10"/>
        <v>833.33333333333337</v>
      </c>
      <c r="E8" s="14">
        <f t="shared" si="0"/>
        <v>83.333333333333343</v>
      </c>
      <c r="F8" s="15">
        <v>30</v>
      </c>
      <c r="G8" s="15">
        <v>0</v>
      </c>
      <c r="H8" s="16">
        <f t="shared" si="1"/>
        <v>30</v>
      </c>
      <c r="I8" s="17">
        <f t="shared" si="2"/>
        <v>0</v>
      </c>
      <c r="J8" s="18">
        <v>0</v>
      </c>
      <c r="K8" s="17">
        <f t="shared" si="11"/>
        <v>0</v>
      </c>
      <c r="L8" s="17">
        <f t="shared" si="3"/>
        <v>0</v>
      </c>
      <c r="M8" s="19">
        <v>0</v>
      </c>
      <c r="N8" s="20">
        <v>0</v>
      </c>
      <c r="O8" s="21">
        <f t="shared" si="4"/>
        <v>0</v>
      </c>
      <c r="P8" s="21">
        <f t="shared" si="5"/>
        <v>0</v>
      </c>
      <c r="Q8" s="21">
        <f t="shared" si="6"/>
        <v>0</v>
      </c>
      <c r="R8" s="22">
        <v>833.33</v>
      </c>
      <c r="S8" s="23">
        <f t="shared" si="7"/>
        <v>833.33</v>
      </c>
      <c r="T8" s="24">
        <v>0</v>
      </c>
      <c r="U8" s="25">
        <f t="shared" si="13"/>
        <v>25833.33</v>
      </c>
      <c r="V8" s="26">
        <v>0</v>
      </c>
      <c r="W8" s="27">
        <v>25833</v>
      </c>
      <c r="X8" s="10"/>
      <c r="Y8" s="28"/>
      <c r="Z8" s="28"/>
      <c r="AA8" s="10"/>
      <c r="AB8" s="29">
        <f t="shared" ref="AB8" si="27">SUM(Y8+Z8)</f>
        <v>0</v>
      </c>
      <c r="AC8" s="10"/>
      <c r="AD8" s="30">
        <f t="shared" si="9"/>
        <v>25833</v>
      </c>
      <c r="AE8" s="10"/>
      <c r="AF8" s="10"/>
      <c r="AG8" s="10"/>
      <c r="AH8" s="10"/>
    </row>
    <row r="10" spans="1:34" ht="35.1" customHeight="1" x14ac:dyDescent="0.3">
      <c r="A10" s="12">
        <v>8</v>
      </c>
      <c r="B10" s="31" t="s">
        <v>30</v>
      </c>
      <c r="C10" s="14">
        <v>30000</v>
      </c>
      <c r="D10" s="14">
        <f>C10/30</f>
        <v>1000</v>
      </c>
      <c r="E10" s="14">
        <f>(D10/9)</f>
        <v>111.11111111111111</v>
      </c>
      <c r="F10" s="15">
        <v>30</v>
      </c>
      <c r="G10" s="15">
        <v>0</v>
      </c>
      <c r="H10" s="16">
        <v>30</v>
      </c>
      <c r="I10" s="17">
        <f>D10*G10</f>
        <v>0</v>
      </c>
      <c r="J10" s="18">
        <v>0</v>
      </c>
      <c r="K10" s="17">
        <f t="shared" si="11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 t="shared" si="5"/>
        <v>0</v>
      </c>
      <c r="Q10" s="21">
        <f t="shared" si="6"/>
        <v>0</v>
      </c>
      <c r="R10" s="22">
        <v>1005.33</v>
      </c>
      <c r="S10" s="23">
        <f>Q10+R10</f>
        <v>1005.33</v>
      </c>
      <c r="T10" s="24">
        <v>0</v>
      </c>
      <c r="U10" s="25">
        <f>C10+S10-L10-T10</f>
        <v>31005.33</v>
      </c>
      <c r="V10" s="39">
        <v>22724.39</v>
      </c>
      <c r="W10" s="27">
        <v>8280</v>
      </c>
      <c r="X10" s="10"/>
      <c r="Y10" s="28"/>
      <c r="Z10" s="28"/>
      <c r="AA10" s="10"/>
      <c r="AB10" s="29">
        <f t="shared" ref="AB10:AB14" si="28">SUM(Y10+Z10)</f>
        <v>0</v>
      </c>
      <c r="AC10" s="10"/>
      <c r="AD10" s="30">
        <f t="shared" si="9"/>
        <v>8280</v>
      </c>
      <c r="AE10" s="10"/>
      <c r="AF10" s="10"/>
      <c r="AG10" s="10"/>
      <c r="AH10" s="10"/>
    </row>
    <row r="11" spans="1:34" ht="35.1" customHeight="1" x14ac:dyDescent="0.3">
      <c r="A11" s="12">
        <v>9</v>
      </c>
      <c r="B11" s="31" t="s">
        <v>29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0</v>
      </c>
      <c r="H11" s="16">
        <f t="shared" si="1"/>
        <v>30</v>
      </c>
      <c r="I11" s="17">
        <f>D11*G11</f>
        <v>0</v>
      </c>
      <c r="J11" s="18">
        <v>0</v>
      </c>
      <c r="K11" s="17">
        <f t="shared" si="11"/>
        <v>0</v>
      </c>
      <c r="L11" s="17">
        <f t="shared" si="3"/>
        <v>0</v>
      </c>
      <c r="M11" s="19">
        <v>0</v>
      </c>
      <c r="N11" s="20">
        <v>0</v>
      </c>
      <c r="O11" s="21">
        <f t="shared" si="4"/>
        <v>0</v>
      </c>
      <c r="P11" s="21">
        <f>E11*N11*2*24</f>
        <v>0</v>
      </c>
      <c r="Q11" s="21">
        <f>O11+P11</f>
        <v>0</v>
      </c>
      <c r="R11" s="22">
        <v>938.33</v>
      </c>
      <c r="S11" s="23">
        <f>Q11+R11</f>
        <v>938.33</v>
      </c>
      <c r="T11" s="24">
        <v>0</v>
      </c>
      <c r="U11" s="25">
        <f>C11+S11-L11-T11</f>
        <v>28938.33</v>
      </c>
      <c r="V11" s="39">
        <v>22724.39</v>
      </c>
      <c r="W11" s="27">
        <v>6210</v>
      </c>
      <c r="X11" s="10"/>
      <c r="Y11" s="28"/>
      <c r="Z11" s="28"/>
      <c r="AA11" s="10"/>
      <c r="AB11" s="29">
        <f t="shared" si="28"/>
        <v>0</v>
      </c>
      <c r="AC11" s="10"/>
      <c r="AD11" s="30">
        <f t="shared" si="9"/>
        <v>6210</v>
      </c>
      <c r="AE11" s="10"/>
      <c r="AF11" s="10"/>
      <c r="AG11" s="10"/>
      <c r="AH11" s="10"/>
    </row>
    <row r="12" spans="1:34" ht="35.1" customHeight="1" x14ac:dyDescent="0.3">
      <c r="A12" s="12">
        <v>10</v>
      </c>
      <c r="B12" s="31" t="s">
        <v>44</v>
      </c>
      <c r="C12" s="14">
        <v>22104.67</v>
      </c>
      <c r="D12" s="14">
        <f>C12/30</f>
        <v>736.82233333333329</v>
      </c>
      <c r="E12" s="14">
        <f>(D12/9)</f>
        <v>81.869148148148142</v>
      </c>
      <c r="F12" s="15">
        <v>30</v>
      </c>
      <c r="G12" s="15">
        <v>21</v>
      </c>
      <c r="H12" s="16">
        <v>9</v>
      </c>
      <c r="I12" s="17">
        <f>D12*G12</f>
        <v>15473.268999999998</v>
      </c>
      <c r="J12" s="18">
        <v>4.1666666666666664E-2</v>
      </c>
      <c r="K12" s="17">
        <f t="shared" si="11"/>
        <v>81.869148148148128</v>
      </c>
      <c r="L12" s="17">
        <f t="shared" si="3"/>
        <v>15555.138148148146</v>
      </c>
      <c r="M12" s="19">
        <v>0</v>
      </c>
      <c r="N12" s="20">
        <v>0</v>
      </c>
      <c r="O12" s="21">
        <f t="shared" si="4"/>
        <v>0</v>
      </c>
      <c r="P12" s="21">
        <f>E12*N12*2*24</f>
        <v>0</v>
      </c>
      <c r="Q12" s="21">
        <f>O12+P12</f>
        <v>0</v>
      </c>
      <c r="R12" s="22">
        <v>736.82</v>
      </c>
      <c r="S12" s="23">
        <f>Q12+R12</f>
        <v>736.82</v>
      </c>
      <c r="T12" s="24">
        <v>0</v>
      </c>
      <c r="U12" s="25">
        <f>C12+S12-L12-T12</f>
        <v>7286.3518518518522</v>
      </c>
      <c r="V12" s="39">
        <v>0</v>
      </c>
      <c r="W12" s="27">
        <v>7285</v>
      </c>
      <c r="X12" s="10"/>
      <c r="Y12" s="28"/>
      <c r="Z12" s="28"/>
      <c r="AA12" s="10"/>
      <c r="AB12" s="29">
        <f t="shared" si="28"/>
        <v>0</v>
      </c>
      <c r="AC12" s="10"/>
      <c r="AD12" s="30">
        <f t="shared" si="9"/>
        <v>7285</v>
      </c>
      <c r="AE12" s="10"/>
      <c r="AF12" s="10"/>
      <c r="AG12" s="10"/>
      <c r="AH12" s="10"/>
    </row>
    <row r="13" spans="1:34" ht="35.1" customHeight="1" x14ac:dyDescent="0.3">
      <c r="A13" s="12">
        <v>11</v>
      </c>
      <c r="B13" s="31" t="s">
        <v>42</v>
      </c>
      <c r="C13" s="14">
        <v>22104.67</v>
      </c>
      <c r="D13" s="14">
        <f>C13/30</f>
        <v>736.82233333333329</v>
      </c>
      <c r="E13" s="14">
        <f>(D13/9)</f>
        <v>81.869148148148142</v>
      </c>
      <c r="F13" s="15">
        <v>30</v>
      </c>
      <c r="G13" s="15">
        <v>29</v>
      </c>
      <c r="H13" s="16">
        <v>1</v>
      </c>
      <c r="I13" s="17">
        <f>D13*G13</f>
        <v>21367.847666666665</v>
      </c>
      <c r="J13" s="18">
        <v>0</v>
      </c>
      <c r="K13" s="17">
        <f t="shared" ref="K13" si="29">E13*J13*24</f>
        <v>0</v>
      </c>
      <c r="L13" s="17">
        <f t="shared" ref="L13" si="30">I13+K13</f>
        <v>21367.847666666665</v>
      </c>
      <c r="M13" s="19">
        <v>0</v>
      </c>
      <c r="N13" s="20">
        <v>0</v>
      </c>
      <c r="O13" s="21">
        <f t="shared" ref="O13" si="31">E13*M13*1.5*24</f>
        <v>0</v>
      </c>
      <c r="P13" s="21">
        <f>E13*N13*2*24</f>
        <v>0</v>
      </c>
      <c r="Q13" s="21">
        <f>O13+P13</f>
        <v>0</v>
      </c>
      <c r="R13" s="22">
        <v>0</v>
      </c>
      <c r="S13" s="23">
        <f>Q13+R13</f>
        <v>0</v>
      </c>
      <c r="T13" s="24">
        <v>0</v>
      </c>
      <c r="U13" s="25">
        <f>C13+S13-L13-T13</f>
        <v>736.82233333333352</v>
      </c>
      <c r="V13" s="39">
        <v>736.82</v>
      </c>
      <c r="W13" s="27">
        <v>0</v>
      </c>
      <c r="X13" s="10"/>
      <c r="Y13" s="28"/>
      <c r="Z13" s="28"/>
      <c r="AA13" s="10"/>
      <c r="AB13" s="29">
        <f t="shared" ref="AB13" si="32">SUM(Y13+Z13)</f>
        <v>0</v>
      </c>
      <c r="AC13" s="10"/>
      <c r="AD13" s="30"/>
      <c r="AE13" s="10"/>
      <c r="AF13" s="10"/>
      <c r="AG13" s="10"/>
      <c r="AH13" s="10"/>
    </row>
    <row r="14" spans="1:34" ht="35.1" customHeight="1" x14ac:dyDescent="0.3">
      <c r="A14" s="12">
        <v>11</v>
      </c>
      <c r="B14" s="31" t="s">
        <v>42</v>
      </c>
      <c r="C14" s="14">
        <v>22104.67</v>
      </c>
      <c r="D14" s="14">
        <f>C14/30</f>
        <v>736.82233333333329</v>
      </c>
      <c r="E14" s="14">
        <f>(D14/9)</f>
        <v>81.869148148148142</v>
      </c>
      <c r="F14" s="15">
        <v>30</v>
      </c>
      <c r="G14" s="15">
        <v>29</v>
      </c>
      <c r="H14" s="16">
        <v>1</v>
      </c>
      <c r="I14" s="17">
        <f>D14*G14</f>
        <v>21367.847666666665</v>
      </c>
      <c r="J14" s="18">
        <v>0</v>
      </c>
      <c r="K14" s="17">
        <f t="shared" si="11"/>
        <v>0</v>
      </c>
      <c r="L14" s="17">
        <f t="shared" si="3"/>
        <v>21367.847666666665</v>
      </c>
      <c r="M14" s="19">
        <v>0</v>
      </c>
      <c r="N14" s="20">
        <v>0</v>
      </c>
      <c r="O14" s="21">
        <f t="shared" si="4"/>
        <v>0</v>
      </c>
      <c r="P14" s="21">
        <f>E14*N14*2*24</f>
        <v>0</v>
      </c>
      <c r="Q14" s="21">
        <f>O14+P14</f>
        <v>0</v>
      </c>
      <c r="R14" s="22">
        <v>0</v>
      </c>
      <c r="S14" s="23">
        <f>Q14+R14</f>
        <v>0</v>
      </c>
      <c r="T14" s="24">
        <v>0</v>
      </c>
      <c r="U14" s="25">
        <f>C14+S14-L14-T14</f>
        <v>736.82233333333352</v>
      </c>
      <c r="V14" s="39">
        <v>736.82</v>
      </c>
      <c r="W14" s="27">
        <v>0</v>
      </c>
      <c r="X14" s="10"/>
      <c r="Y14" s="28"/>
      <c r="Z14" s="28"/>
      <c r="AA14" s="10"/>
      <c r="AB14" s="29">
        <f t="shared" si="28"/>
        <v>0</v>
      </c>
      <c r="AC14" s="10"/>
      <c r="AD14" s="30"/>
      <c r="AE14" s="10"/>
      <c r="AF14" s="10"/>
      <c r="AG14" s="10"/>
      <c r="AH14" s="10"/>
    </row>
    <row r="15" spans="1:34" ht="35.1" customHeight="1" x14ac:dyDescent="0.35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58">
        <f>SUM(U3:U14)</f>
        <v>238677.74540740746</v>
      </c>
      <c r="V15" s="58">
        <f>SUM(V3:V14)</f>
        <v>46922.42</v>
      </c>
      <c r="W15" s="59">
        <f>SUM(W3:W14)</f>
        <v>191748</v>
      </c>
      <c r="X15" s="10"/>
      <c r="Y15" s="10"/>
      <c r="Z15" s="10"/>
      <c r="AA15" s="10"/>
      <c r="AB15" s="44">
        <f>SUM(AB3:AB11)</f>
        <v>0</v>
      </c>
      <c r="AC15" s="10"/>
      <c r="AD15" s="44">
        <f>SUM(AD3:AD12)</f>
        <v>191748</v>
      </c>
      <c r="AE15" s="10"/>
      <c r="AF15" s="10"/>
      <c r="AG15" s="10"/>
      <c r="AH15" s="10"/>
    </row>
    <row r="16" spans="1:34" x14ac:dyDescent="0.3">
      <c r="A16" s="4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62"/>
      <c r="U16" s="62"/>
      <c r="V16" s="45"/>
      <c r="W16" s="10"/>
      <c r="X16" s="10"/>
      <c r="Y16" s="46">
        <v>200</v>
      </c>
      <c r="Z16" s="47">
        <v>31</v>
      </c>
      <c r="AA16" s="63"/>
      <c r="AB16" s="46">
        <f t="shared" ref="AB16:AB22" si="33">Y16*Z16</f>
        <v>6200</v>
      </c>
      <c r="AC16" s="10"/>
      <c r="AD16" s="10"/>
      <c r="AE16" s="10"/>
      <c r="AF16" s="10"/>
      <c r="AG16" s="10"/>
      <c r="AH16" s="10"/>
    </row>
    <row r="17" spans="1:34" x14ac:dyDescent="0.3">
      <c r="A17" s="4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48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46">
        <v>100</v>
      </c>
      <c r="Z17" s="47"/>
      <c r="AA17" s="64"/>
      <c r="AB17" s="46">
        <f t="shared" si="33"/>
        <v>0</v>
      </c>
      <c r="AC17" s="10"/>
      <c r="AD17" s="10"/>
      <c r="AE17" s="10"/>
      <c r="AF17" s="10"/>
      <c r="AG17" s="10"/>
      <c r="AH17" s="10"/>
    </row>
    <row r="18" spans="1:34" x14ac:dyDescent="0.3">
      <c r="A18" s="40"/>
      <c r="B18" s="49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45"/>
      <c r="W18" s="10"/>
      <c r="X18" s="10"/>
      <c r="Y18" s="46">
        <v>50</v>
      </c>
      <c r="Z18" s="47"/>
      <c r="AA18" s="64"/>
      <c r="AB18" s="46">
        <f t="shared" si="33"/>
        <v>0</v>
      </c>
      <c r="AC18" s="10"/>
      <c r="AD18" s="10"/>
      <c r="AE18" s="10"/>
      <c r="AF18" s="10"/>
      <c r="AG18" s="10"/>
      <c r="AH18" s="10"/>
    </row>
    <row r="19" spans="1:34" x14ac:dyDescent="0.3">
      <c r="A19" s="40"/>
      <c r="B19" s="5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20</v>
      </c>
      <c r="Z19" s="47"/>
      <c r="AA19" s="64"/>
      <c r="AB19" s="46">
        <f t="shared" si="33"/>
        <v>0</v>
      </c>
      <c r="AC19" s="10"/>
      <c r="AD19" s="10"/>
      <c r="AE19" s="10"/>
      <c r="AF19" s="10"/>
      <c r="AG19" s="10"/>
      <c r="AH19" s="10"/>
    </row>
    <row r="20" spans="1:34" x14ac:dyDescent="0.3">
      <c r="A20" s="40"/>
      <c r="B20" s="40"/>
      <c r="C20" s="40"/>
      <c r="D20" s="4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46">
        <v>10</v>
      </c>
      <c r="Z20" s="47"/>
      <c r="AA20" s="64"/>
      <c r="AB20" s="46">
        <f t="shared" si="33"/>
        <v>0</v>
      </c>
      <c r="AC20" s="10"/>
      <c r="AD20" s="10"/>
      <c r="AE20" s="10"/>
      <c r="AF20" s="10"/>
      <c r="AG20" s="10"/>
      <c r="AH20" s="10"/>
    </row>
    <row r="21" spans="1:34" x14ac:dyDescent="0.3">
      <c r="A21" s="40"/>
      <c r="B21" s="4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5</v>
      </c>
      <c r="Z21" s="47"/>
      <c r="AA21" s="64"/>
      <c r="AB21" s="46">
        <f t="shared" si="33"/>
        <v>0</v>
      </c>
      <c r="AC21" s="10"/>
      <c r="AD21" s="10"/>
      <c r="AE21" s="10"/>
      <c r="AF21" s="10"/>
      <c r="AG21" s="10"/>
      <c r="AH21" s="10"/>
    </row>
    <row r="22" spans="1:34" x14ac:dyDescent="0.3">
      <c r="A22" s="40"/>
      <c r="B22" s="4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/>
      <c r="Z22" s="46"/>
      <c r="AA22" s="64"/>
      <c r="AB22" s="46">
        <f t="shared" si="33"/>
        <v>0</v>
      </c>
      <c r="AC22" s="10"/>
      <c r="AD22" s="10"/>
      <c r="AE22" s="10"/>
      <c r="AF22" s="10"/>
      <c r="AG22" s="10"/>
      <c r="AH22" s="10"/>
    </row>
    <row r="23" spans="1:34" ht="33" customHeight="1" x14ac:dyDescent="0.3">
      <c r="A23" s="12">
        <v>7</v>
      </c>
      <c r="B23" s="31" t="s">
        <v>33</v>
      </c>
      <c r="C23" s="32">
        <v>7500</v>
      </c>
      <c r="D23" s="32">
        <f>C23/5</f>
        <v>1500</v>
      </c>
      <c r="E23" s="14">
        <f>(D23/10)</f>
        <v>150</v>
      </c>
      <c r="F23" s="15">
        <v>5</v>
      </c>
      <c r="G23" s="33">
        <v>0</v>
      </c>
      <c r="H23" s="16">
        <f t="shared" ref="H23" si="34">F23-G23</f>
        <v>5</v>
      </c>
      <c r="I23" s="17">
        <f t="shared" ref="I23" si="35">D23*G23</f>
        <v>0</v>
      </c>
      <c r="J23" s="18">
        <v>0</v>
      </c>
      <c r="K23" s="17">
        <f t="shared" ref="K23" si="36">E23*J23*24</f>
        <v>0</v>
      </c>
      <c r="L23" s="17">
        <f t="shared" ref="L23" si="37">I23+K23</f>
        <v>0</v>
      </c>
      <c r="M23" s="19">
        <v>0</v>
      </c>
      <c r="N23" s="20">
        <v>0</v>
      </c>
      <c r="O23" s="21">
        <f t="shared" ref="O23" si="38">E23*M23*1.5*24</f>
        <v>0</v>
      </c>
      <c r="P23" s="21">
        <f t="shared" ref="P23" si="39">E23*N23*2*24</f>
        <v>0</v>
      </c>
      <c r="Q23" s="21">
        <f t="shared" ref="Q23" si="40">O23+P23</f>
        <v>0</v>
      </c>
      <c r="R23" s="22">
        <v>0</v>
      </c>
      <c r="S23" s="23">
        <f t="shared" ref="S23" si="41">Q23+R23</f>
        <v>0</v>
      </c>
      <c r="T23" s="24">
        <v>0</v>
      </c>
      <c r="U23" s="25">
        <v>7500</v>
      </c>
      <c r="V23" s="26">
        <v>0</v>
      </c>
      <c r="W23" s="27">
        <v>7500</v>
      </c>
      <c r="X23" s="10"/>
      <c r="Y23" s="28"/>
      <c r="Z23" s="28"/>
      <c r="AA23" s="10"/>
      <c r="AB23" s="29">
        <f>SUM(Y23+Z23)</f>
        <v>0</v>
      </c>
      <c r="AC23" s="10"/>
      <c r="AD23" s="30"/>
      <c r="AE23" s="10"/>
      <c r="AF23" s="10"/>
      <c r="AG23" s="10"/>
      <c r="AH23" s="10"/>
    </row>
    <row r="24" spans="1:34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</row>
    <row r="25" spans="1:34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x14ac:dyDescent="0.3">
      <c r="A26" s="40"/>
      <c r="B26" s="4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3">
      <c r="A29" s="4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3">
      <c r="A30" s="4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3">
      <c r="A31" s="4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4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</sheetData>
  <mergeCells count="3">
    <mergeCell ref="A1:W1"/>
    <mergeCell ref="T16:U16"/>
    <mergeCell ref="AA16:AA22"/>
  </mergeCells>
  <dataValidations count="1">
    <dataValidation type="textLength" operator="lessThanOrEqual" showInputMessage="1" showErrorMessage="1" sqref="B26 B3:B5 B22" xr:uid="{68C96B00-B5FB-4F6B-A040-40B4DFA2BC9B}">
      <formula1>30</formula1>
    </dataValidation>
  </dataValidations>
  <pageMargins left="0.11811023622047245" right="0.11811023622047245" top="0.74803149606299213" bottom="0.74803149606299213" header="0.31496062992125984" footer="0.31496062992125984"/>
  <pageSetup paperSize="9" scale="46" orientation="landscape" r:id="rId1"/>
  <colBreaks count="1" manualBreakCount="1">
    <brk id="2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52590-ED00-456F-AA5D-91D84B35641E}">
  <dimension ref="A1:AH42"/>
  <sheetViews>
    <sheetView tabSelected="1" topLeftCell="B1" workbookViewId="0">
      <selection activeCell="U7" sqref="U7"/>
    </sheetView>
  </sheetViews>
  <sheetFormatPr defaultRowHeight="18.75" x14ac:dyDescent="0.3"/>
  <cols>
    <col min="1" max="1" width="4.42578125" style="34" customWidth="1"/>
    <col min="2" max="2" width="33.7109375" style="11" bestFit="1" customWidth="1"/>
    <col min="3" max="3" width="20.7109375" style="11" customWidth="1"/>
    <col min="4" max="5" width="11.5703125" style="11" customWidth="1"/>
    <col min="6" max="6" width="6.28515625" style="11" customWidth="1"/>
    <col min="7" max="7" width="8.85546875" style="11" customWidth="1"/>
    <col min="8" max="8" width="6.85546875" style="11" customWidth="1"/>
    <col min="9" max="9" width="13.28515625" style="11" customWidth="1"/>
    <col min="10" max="10" width="8.7109375" style="11" customWidth="1"/>
    <col min="11" max="11" width="11.85546875" style="11" customWidth="1"/>
    <col min="12" max="12" width="12.7109375" style="11" customWidth="1"/>
    <col min="13" max="13" width="11.28515625" style="11" customWidth="1"/>
    <col min="14" max="14" width="9" style="11" customWidth="1"/>
    <col min="15" max="15" width="13.85546875" style="11" bestFit="1" customWidth="1"/>
    <col min="16" max="16" width="17.140625" style="11" bestFit="1" customWidth="1"/>
    <col min="17" max="17" width="12.140625" style="11" bestFit="1" customWidth="1"/>
    <col min="18" max="18" width="11.28515625" style="11" bestFit="1" customWidth="1"/>
    <col min="19" max="19" width="12.140625" style="11" bestFit="1" customWidth="1"/>
    <col min="20" max="20" width="13.85546875" style="11" bestFit="1" customWidth="1"/>
    <col min="21" max="21" width="20.7109375" style="11" customWidth="1"/>
    <col min="22" max="22" width="20.28515625" style="11" customWidth="1"/>
    <col min="23" max="23" width="21.42578125" style="11" bestFit="1" customWidth="1"/>
    <col min="24" max="24" width="2.7109375" style="11" customWidth="1"/>
    <col min="25" max="26" width="15.7109375" style="11" customWidth="1"/>
    <col min="27" max="27" width="2.7109375" style="11" customWidth="1"/>
    <col min="28" max="28" width="20.7109375" style="11" customWidth="1"/>
    <col min="29" max="29" width="2.7109375" style="11" customWidth="1"/>
    <col min="30" max="30" width="20.7109375" style="11" customWidth="1"/>
    <col min="31" max="16384" width="9.140625" style="11"/>
  </cols>
  <sheetData>
    <row r="1" spans="1:34" s="2" customFormat="1" ht="35.1" customHeight="1" x14ac:dyDescent="0.35">
      <c r="A1" s="66" t="s">
        <v>46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54.75" customHeigh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3" t="s">
        <v>8</v>
      </c>
      <c r="J2" s="5" t="s">
        <v>9</v>
      </c>
      <c r="K2" s="3" t="s">
        <v>10</v>
      </c>
      <c r="L2" s="3" t="s">
        <v>11</v>
      </c>
      <c r="M2" s="6" t="s">
        <v>12</v>
      </c>
      <c r="N2" s="3" t="s">
        <v>13</v>
      </c>
      <c r="O2" s="3" t="s">
        <v>14</v>
      </c>
      <c r="P2" s="3" t="s">
        <v>15</v>
      </c>
      <c r="Q2" s="3" t="s">
        <v>16</v>
      </c>
      <c r="R2" s="7" t="s">
        <v>17</v>
      </c>
      <c r="S2" s="3" t="s">
        <v>18</v>
      </c>
      <c r="T2" s="8" t="s">
        <v>19</v>
      </c>
      <c r="U2" s="3" t="s">
        <v>20</v>
      </c>
      <c r="V2" s="9" t="s">
        <v>21</v>
      </c>
      <c r="W2" s="3" t="s">
        <v>22</v>
      </c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</row>
    <row r="3" spans="1:34" ht="35.1" customHeight="1" x14ac:dyDescent="0.3">
      <c r="A3" s="12">
        <v>1</v>
      </c>
      <c r="B3" s="13" t="s">
        <v>23</v>
      </c>
      <c r="C3" s="14">
        <v>27000</v>
      </c>
      <c r="D3" s="14">
        <f>C3/30</f>
        <v>900</v>
      </c>
      <c r="E3" s="14">
        <f t="shared" ref="E3:E7" si="0">(D3/10)</f>
        <v>90</v>
      </c>
      <c r="F3" s="15">
        <v>30</v>
      </c>
      <c r="G3" s="15">
        <v>0</v>
      </c>
      <c r="H3" s="16">
        <f t="shared" ref="H3:H11" si="1">F3-G3</f>
        <v>30</v>
      </c>
      <c r="I3" s="17">
        <f t="shared" ref="I3:I7" si="2">D3*G3</f>
        <v>0</v>
      </c>
      <c r="J3" s="18">
        <v>0.1111111111111111</v>
      </c>
      <c r="K3" s="17">
        <f>E3*J3*24</f>
        <v>240</v>
      </c>
      <c r="L3" s="17">
        <f t="shared" ref="L3:L14" si="3">I3+K3</f>
        <v>240</v>
      </c>
      <c r="M3" s="19">
        <v>0</v>
      </c>
      <c r="N3" s="20">
        <v>0</v>
      </c>
      <c r="O3" s="21">
        <f t="shared" ref="O3:O14" si="4">E3*M3*1.5*24</f>
        <v>0</v>
      </c>
      <c r="P3" s="21">
        <f t="shared" ref="P3:P10" si="5">E3*N3*2*24</f>
        <v>0</v>
      </c>
      <c r="Q3" s="21">
        <f t="shared" ref="Q3:Q10" si="6">O3+P3</f>
        <v>0</v>
      </c>
      <c r="R3" s="22">
        <v>900</v>
      </c>
      <c r="S3" s="23">
        <f t="shared" ref="S3:S7" si="7">Q3+R3</f>
        <v>900</v>
      </c>
      <c r="T3" s="24">
        <v>0</v>
      </c>
      <c r="U3" s="25">
        <f t="shared" ref="U3:U4" si="8">C3+S3-L3-T3</f>
        <v>27660</v>
      </c>
      <c r="V3" s="26">
        <v>0</v>
      </c>
      <c r="W3" s="27">
        <v>27660</v>
      </c>
      <c r="X3" s="10"/>
      <c r="Y3" s="28"/>
      <c r="Z3" s="28"/>
      <c r="AA3" s="10"/>
      <c r="AB3" s="29">
        <f>SUM(Y3+Z3)</f>
        <v>0</v>
      </c>
      <c r="AC3" s="10"/>
      <c r="AD3" s="30">
        <f t="shared" ref="AD3:AD12" si="9">W3-Y3-Z3</f>
        <v>27660</v>
      </c>
      <c r="AE3" s="10"/>
      <c r="AF3" s="10"/>
      <c r="AG3" s="10"/>
      <c r="AH3" s="10"/>
    </row>
    <row r="4" spans="1:34" ht="35.1" customHeight="1" x14ac:dyDescent="0.3">
      <c r="A4" s="12">
        <v>2</v>
      </c>
      <c r="B4" s="13" t="s">
        <v>24</v>
      </c>
      <c r="C4" s="14">
        <v>35000</v>
      </c>
      <c r="D4" s="14">
        <f t="shared" ref="D4:D7" si="10">C4/30</f>
        <v>1166.6666666666667</v>
      </c>
      <c r="E4" s="14">
        <f t="shared" si="0"/>
        <v>116.66666666666667</v>
      </c>
      <c r="F4" s="15">
        <v>30</v>
      </c>
      <c r="G4" s="15">
        <v>0</v>
      </c>
      <c r="H4" s="16">
        <f t="shared" si="1"/>
        <v>30</v>
      </c>
      <c r="I4" s="17">
        <f t="shared" si="2"/>
        <v>0</v>
      </c>
      <c r="J4" s="18">
        <v>7.9861111111111105E-2</v>
      </c>
      <c r="K4" s="17">
        <f t="shared" ref="K4:K14" si="11">E4*J4*24</f>
        <v>223.61111111111111</v>
      </c>
      <c r="L4" s="17">
        <f t="shared" si="3"/>
        <v>223.61111111111111</v>
      </c>
      <c r="M4" s="19">
        <v>0</v>
      </c>
      <c r="N4" s="20">
        <v>0</v>
      </c>
      <c r="O4" s="21">
        <f t="shared" si="4"/>
        <v>0</v>
      </c>
      <c r="P4" s="21">
        <f t="shared" si="5"/>
        <v>0</v>
      </c>
      <c r="Q4" s="21">
        <f t="shared" si="6"/>
        <v>0</v>
      </c>
      <c r="R4" s="22">
        <v>1167.7</v>
      </c>
      <c r="S4" s="23">
        <f t="shared" si="7"/>
        <v>1167.7</v>
      </c>
      <c r="T4" s="24">
        <v>0</v>
      </c>
      <c r="U4" s="25">
        <f t="shared" si="8"/>
        <v>35944.088888888888</v>
      </c>
      <c r="V4" s="26">
        <v>0</v>
      </c>
      <c r="W4" s="27">
        <v>35944</v>
      </c>
      <c r="X4" s="10"/>
      <c r="Y4" s="28"/>
      <c r="Z4" s="28"/>
      <c r="AA4" s="10"/>
      <c r="AB4" s="29">
        <f t="shared" ref="AB4:AB6" si="12">SUM(Y4+Z4)</f>
        <v>0</v>
      </c>
      <c r="AC4" s="10"/>
      <c r="AD4" s="30">
        <f t="shared" si="9"/>
        <v>35944</v>
      </c>
      <c r="AE4" s="10"/>
      <c r="AF4" s="10"/>
      <c r="AG4" s="10"/>
      <c r="AH4" s="10"/>
    </row>
    <row r="5" spans="1:34" ht="35.1" customHeight="1" x14ac:dyDescent="0.3">
      <c r="A5" s="12">
        <v>3</v>
      </c>
      <c r="B5" s="13" t="s">
        <v>25</v>
      </c>
      <c r="C5" s="14">
        <v>30000</v>
      </c>
      <c r="D5" s="14">
        <f t="shared" si="10"/>
        <v>1000</v>
      </c>
      <c r="E5" s="14">
        <f t="shared" si="0"/>
        <v>100</v>
      </c>
      <c r="F5" s="15">
        <v>30</v>
      </c>
      <c r="G5" s="15">
        <v>0</v>
      </c>
      <c r="H5" s="16">
        <f t="shared" si="1"/>
        <v>30</v>
      </c>
      <c r="I5" s="17">
        <f t="shared" si="2"/>
        <v>0</v>
      </c>
      <c r="J5" s="18">
        <v>1.75</v>
      </c>
      <c r="K5" s="17">
        <f t="shared" si="11"/>
        <v>4200</v>
      </c>
      <c r="L5" s="17">
        <f t="shared" si="3"/>
        <v>4200</v>
      </c>
      <c r="M5" s="19">
        <v>0</v>
      </c>
      <c r="N5" s="20">
        <v>0</v>
      </c>
      <c r="O5" s="21">
        <f t="shared" si="4"/>
        <v>0</v>
      </c>
      <c r="P5" s="21">
        <f t="shared" si="5"/>
        <v>0</v>
      </c>
      <c r="Q5" s="21">
        <f t="shared" si="6"/>
        <v>0</v>
      </c>
      <c r="R5" s="22">
        <v>1003.34</v>
      </c>
      <c r="S5" s="23">
        <f t="shared" si="7"/>
        <v>1003.34</v>
      </c>
      <c r="T5" s="24">
        <v>0</v>
      </c>
      <c r="U5" s="25">
        <f>C5+S5-L5-T5</f>
        <v>26803.34</v>
      </c>
      <c r="V5" s="26">
        <v>0</v>
      </c>
      <c r="W5" s="27">
        <v>26803</v>
      </c>
      <c r="X5" s="10"/>
      <c r="Y5" s="28"/>
      <c r="Z5" s="28"/>
      <c r="AA5" s="10"/>
      <c r="AB5" s="29">
        <f t="shared" si="12"/>
        <v>0</v>
      </c>
      <c r="AC5" s="10"/>
      <c r="AD5" s="30">
        <f t="shared" si="9"/>
        <v>26803</v>
      </c>
      <c r="AE5" s="10"/>
      <c r="AF5" s="10"/>
      <c r="AG5" s="10"/>
      <c r="AH5" s="10"/>
    </row>
    <row r="6" spans="1:34" ht="35.1" customHeight="1" x14ac:dyDescent="0.3">
      <c r="A6" s="12">
        <v>4</v>
      </c>
      <c r="B6" s="31" t="s">
        <v>26</v>
      </c>
      <c r="C6" s="32">
        <v>27000</v>
      </c>
      <c r="D6" s="32">
        <f t="shared" si="10"/>
        <v>900</v>
      </c>
      <c r="E6" s="14">
        <f t="shared" si="0"/>
        <v>90</v>
      </c>
      <c r="F6" s="15">
        <v>30</v>
      </c>
      <c r="G6" s="15">
        <v>0</v>
      </c>
      <c r="H6" s="16">
        <f t="shared" si="1"/>
        <v>30</v>
      </c>
      <c r="I6" s="17">
        <f t="shared" si="2"/>
        <v>0</v>
      </c>
      <c r="J6" s="18">
        <v>0</v>
      </c>
      <c r="K6" s="17">
        <f t="shared" si="11"/>
        <v>0</v>
      </c>
      <c r="L6" s="17">
        <f t="shared" si="3"/>
        <v>0</v>
      </c>
      <c r="M6" s="19">
        <v>0</v>
      </c>
      <c r="N6" s="20">
        <v>0</v>
      </c>
      <c r="O6" s="21">
        <f t="shared" si="4"/>
        <v>0</v>
      </c>
      <c r="P6" s="21">
        <f t="shared" si="5"/>
        <v>0</v>
      </c>
      <c r="Q6" s="21">
        <f t="shared" si="6"/>
        <v>0</v>
      </c>
      <c r="R6" s="22">
        <v>900</v>
      </c>
      <c r="S6" s="23">
        <f t="shared" si="7"/>
        <v>900</v>
      </c>
      <c r="T6" s="24">
        <v>0</v>
      </c>
      <c r="U6" s="25">
        <f t="shared" ref="U6:U7" si="13">C6+S6-L6-T6</f>
        <v>27900</v>
      </c>
      <c r="V6" s="26">
        <v>0</v>
      </c>
      <c r="W6" s="27">
        <v>27900</v>
      </c>
      <c r="X6" s="10"/>
      <c r="Y6" s="28"/>
      <c r="Z6" s="28"/>
      <c r="AA6" s="10"/>
      <c r="AB6" s="29">
        <f t="shared" si="12"/>
        <v>0</v>
      </c>
      <c r="AC6" s="10"/>
      <c r="AD6" s="30">
        <f t="shared" si="9"/>
        <v>27900</v>
      </c>
      <c r="AE6" s="10"/>
      <c r="AF6" s="10"/>
      <c r="AG6" s="10"/>
      <c r="AH6" s="10"/>
    </row>
    <row r="7" spans="1:34" ht="35.1" customHeight="1" x14ac:dyDescent="0.3">
      <c r="A7" s="12">
        <v>5</v>
      </c>
      <c r="B7" s="31" t="s">
        <v>27</v>
      </c>
      <c r="C7" s="32">
        <v>25000</v>
      </c>
      <c r="D7" s="32">
        <f t="shared" si="10"/>
        <v>833.33333333333337</v>
      </c>
      <c r="E7" s="14">
        <f t="shared" si="0"/>
        <v>83.333333333333343</v>
      </c>
      <c r="F7" s="15">
        <v>30</v>
      </c>
      <c r="G7" s="15">
        <v>0</v>
      </c>
      <c r="H7" s="16">
        <f t="shared" si="1"/>
        <v>30</v>
      </c>
      <c r="I7" s="17">
        <f t="shared" si="2"/>
        <v>0</v>
      </c>
      <c r="J7" s="18">
        <v>0</v>
      </c>
      <c r="K7" s="17">
        <f t="shared" si="11"/>
        <v>0</v>
      </c>
      <c r="L7" s="17">
        <f t="shared" si="3"/>
        <v>0</v>
      </c>
      <c r="M7" s="19">
        <v>0</v>
      </c>
      <c r="N7" s="20">
        <v>0</v>
      </c>
      <c r="O7" s="21">
        <f t="shared" si="4"/>
        <v>0</v>
      </c>
      <c r="P7" s="21">
        <f t="shared" si="5"/>
        <v>0</v>
      </c>
      <c r="Q7" s="21">
        <f t="shared" si="6"/>
        <v>0</v>
      </c>
      <c r="R7" s="22">
        <v>833.33</v>
      </c>
      <c r="S7" s="23">
        <f t="shared" si="7"/>
        <v>833.33</v>
      </c>
      <c r="T7" s="24">
        <v>0</v>
      </c>
      <c r="U7" s="25">
        <f t="shared" si="13"/>
        <v>25833.33</v>
      </c>
      <c r="V7" s="26">
        <v>0</v>
      </c>
      <c r="W7" s="27">
        <v>25833</v>
      </c>
      <c r="X7" s="10"/>
      <c r="Y7" s="28"/>
      <c r="Z7" s="28"/>
      <c r="AA7" s="10"/>
      <c r="AB7" s="29">
        <f t="shared" ref="AB7" si="14">SUM(Y7+Z7)</f>
        <v>0</v>
      </c>
      <c r="AC7" s="10"/>
      <c r="AD7" s="30">
        <f t="shared" si="9"/>
        <v>25833</v>
      </c>
      <c r="AE7" s="10"/>
      <c r="AF7" s="10"/>
      <c r="AG7" s="10"/>
      <c r="AH7" s="10"/>
    </row>
    <row r="8" spans="1:34" ht="35.1" customHeight="1" x14ac:dyDescent="0.3">
      <c r="A8" s="12">
        <v>5</v>
      </c>
      <c r="B8" s="31" t="s">
        <v>47</v>
      </c>
      <c r="C8" s="32">
        <v>35000</v>
      </c>
      <c r="D8" s="32">
        <f t="shared" ref="D8" si="15">C8/30</f>
        <v>1166.6666666666667</v>
      </c>
      <c r="E8" s="14">
        <f t="shared" ref="E8" si="16">(D8/10)</f>
        <v>116.66666666666667</v>
      </c>
      <c r="F8" s="15">
        <v>30</v>
      </c>
      <c r="G8" s="15">
        <v>11</v>
      </c>
      <c r="H8" s="16">
        <f t="shared" ref="H8" si="17">F8-G8</f>
        <v>19</v>
      </c>
      <c r="I8" s="17">
        <f t="shared" ref="I8" si="18">D8*G8</f>
        <v>12833.333333333334</v>
      </c>
      <c r="J8" s="18">
        <v>0</v>
      </c>
      <c r="K8" s="17">
        <f t="shared" ref="K8" si="19">E8*J8*24</f>
        <v>0</v>
      </c>
      <c r="L8" s="17">
        <f t="shared" ref="L8" si="20">I8+K8</f>
        <v>12833.333333333334</v>
      </c>
      <c r="M8" s="19">
        <v>0</v>
      </c>
      <c r="N8" s="20">
        <v>0</v>
      </c>
      <c r="O8" s="21">
        <f t="shared" ref="O8" si="21">E8*M8*1.5*24</f>
        <v>0</v>
      </c>
      <c r="P8" s="21">
        <f t="shared" ref="P8" si="22">E8*N8*2*24</f>
        <v>0</v>
      </c>
      <c r="Q8" s="21">
        <f t="shared" ref="Q8" si="23">O8+P8</f>
        <v>0</v>
      </c>
      <c r="R8" s="22">
        <v>833.33</v>
      </c>
      <c r="S8" s="23">
        <f t="shared" ref="S8" si="24">Q8+R8</f>
        <v>833.33</v>
      </c>
      <c r="T8" s="24">
        <v>0</v>
      </c>
      <c r="U8" s="25">
        <v>22166.73</v>
      </c>
      <c r="V8" s="26">
        <v>0</v>
      </c>
      <c r="W8" s="27">
        <v>25833</v>
      </c>
      <c r="X8" s="10"/>
      <c r="Y8" s="28"/>
      <c r="Z8" s="28"/>
      <c r="AA8" s="10"/>
      <c r="AB8" s="29">
        <f t="shared" ref="AB8" si="25">SUM(Y8+Z8)</f>
        <v>0</v>
      </c>
      <c r="AC8" s="10"/>
      <c r="AD8" s="30">
        <f t="shared" ref="AD8" si="26">W8-Y8-Z8</f>
        <v>25833</v>
      </c>
      <c r="AE8" s="10"/>
      <c r="AF8" s="10"/>
      <c r="AG8" s="10"/>
      <c r="AH8" s="10"/>
    </row>
    <row r="10" spans="1:34" ht="35.1" customHeight="1" x14ac:dyDescent="0.3">
      <c r="A10" s="12">
        <v>8</v>
      </c>
      <c r="B10" s="31" t="s">
        <v>30</v>
      </c>
      <c r="C10" s="14">
        <v>30000</v>
      </c>
      <c r="D10" s="14">
        <f>C10/30</f>
        <v>1000</v>
      </c>
      <c r="E10" s="14">
        <f>(D10/9)</f>
        <v>111.11111111111111</v>
      </c>
      <c r="F10" s="15">
        <v>30</v>
      </c>
      <c r="G10" s="15">
        <v>0</v>
      </c>
      <c r="H10" s="16">
        <v>30</v>
      </c>
      <c r="I10" s="17">
        <f>D10*G10</f>
        <v>0</v>
      </c>
      <c r="J10" s="18">
        <v>0</v>
      </c>
      <c r="K10" s="17">
        <f t="shared" si="11"/>
        <v>0</v>
      </c>
      <c r="L10" s="17">
        <f t="shared" si="3"/>
        <v>0</v>
      </c>
      <c r="M10" s="19">
        <v>0</v>
      </c>
      <c r="N10" s="20">
        <v>0</v>
      </c>
      <c r="O10" s="21">
        <f t="shared" si="4"/>
        <v>0</v>
      </c>
      <c r="P10" s="21">
        <f t="shared" si="5"/>
        <v>0</v>
      </c>
      <c r="Q10" s="21">
        <f t="shared" si="6"/>
        <v>0</v>
      </c>
      <c r="R10" s="22">
        <v>1005.33</v>
      </c>
      <c r="S10" s="23">
        <f>Q10+R10</f>
        <v>1005.33</v>
      </c>
      <c r="T10" s="24">
        <v>0</v>
      </c>
      <c r="U10" s="25">
        <f>C10+S10-L10-T10</f>
        <v>31005.33</v>
      </c>
      <c r="V10" s="39">
        <v>22724.39</v>
      </c>
      <c r="W10" s="27">
        <v>8280</v>
      </c>
      <c r="X10" s="10"/>
      <c r="Y10" s="28"/>
      <c r="Z10" s="28"/>
      <c r="AA10" s="10"/>
      <c r="AB10" s="29">
        <f t="shared" ref="AB10:AB14" si="27">SUM(Y10+Z10)</f>
        <v>0</v>
      </c>
      <c r="AC10" s="10"/>
      <c r="AD10" s="30">
        <f t="shared" si="9"/>
        <v>8280</v>
      </c>
      <c r="AE10" s="10"/>
      <c r="AF10" s="10"/>
      <c r="AG10" s="10"/>
      <c r="AH10" s="10"/>
    </row>
    <row r="11" spans="1:34" ht="35.1" customHeight="1" x14ac:dyDescent="0.3">
      <c r="A11" s="12">
        <v>9</v>
      </c>
      <c r="B11" s="31" t="s">
        <v>29</v>
      </c>
      <c r="C11" s="14">
        <v>28000</v>
      </c>
      <c r="D11" s="14">
        <f>C11/30</f>
        <v>933.33333333333337</v>
      </c>
      <c r="E11" s="14">
        <f>(D11/9)</f>
        <v>103.70370370370371</v>
      </c>
      <c r="F11" s="15">
        <v>30</v>
      </c>
      <c r="G11" s="15">
        <v>0</v>
      </c>
      <c r="H11" s="16">
        <f t="shared" si="1"/>
        <v>30</v>
      </c>
      <c r="I11" s="17">
        <f>D11*G11</f>
        <v>0</v>
      </c>
      <c r="J11" s="18">
        <v>0</v>
      </c>
      <c r="K11" s="17">
        <f t="shared" si="11"/>
        <v>0</v>
      </c>
      <c r="L11" s="17">
        <f t="shared" si="3"/>
        <v>0</v>
      </c>
      <c r="M11" s="19">
        <v>0</v>
      </c>
      <c r="N11" s="20">
        <v>0</v>
      </c>
      <c r="O11" s="21">
        <f t="shared" si="4"/>
        <v>0</v>
      </c>
      <c r="P11" s="21">
        <f>E11*N11*2*24</f>
        <v>0</v>
      </c>
      <c r="Q11" s="21">
        <f>O11+P11</f>
        <v>0</v>
      </c>
      <c r="R11" s="22">
        <v>938.33</v>
      </c>
      <c r="S11" s="23">
        <f>Q11+R11</f>
        <v>938.33</v>
      </c>
      <c r="T11" s="24">
        <v>0</v>
      </c>
      <c r="U11" s="25">
        <f>C11+S11-L11-T11</f>
        <v>28938.33</v>
      </c>
      <c r="V11" s="39">
        <v>22724.39</v>
      </c>
      <c r="W11" s="27">
        <v>6210</v>
      </c>
      <c r="X11" s="10"/>
      <c r="Y11" s="28"/>
      <c r="Z11" s="28"/>
      <c r="AA11" s="10"/>
      <c r="AB11" s="29">
        <f t="shared" si="27"/>
        <v>0</v>
      </c>
      <c r="AC11" s="10"/>
      <c r="AD11" s="30">
        <f t="shared" si="9"/>
        <v>6210</v>
      </c>
      <c r="AE11" s="10"/>
      <c r="AF11" s="10"/>
      <c r="AG11" s="10"/>
      <c r="AH11" s="10"/>
    </row>
    <row r="12" spans="1:34" ht="35.1" customHeight="1" x14ac:dyDescent="0.3">
      <c r="A12" s="12">
        <v>10</v>
      </c>
      <c r="B12" s="31" t="s">
        <v>44</v>
      </c>
      <c r="C12" s="14">
        <v>22104.67</v>
      </c>
      <c r="D12" s="14">
        <f>C12/30</f>
        <v>736.82233333333329</v>
      </c>
      <c r="E12" s="14">
        <f>(D12/9)</f>
        <v>81.869148148148142</v>
      </c>
      <c r="F12" s="15">
        <v>30</v>
      </c>
      <c r="G12" s="15">
        <v>21</v>
      </c>
      <c r="H12" s="16">
        <v>9</v>
      </c>
      <c r="I12" s="17">
        <f>D12*G12</f>
        <v>15473.268999999998</v>
      </c>
      <c r="J12" s="18">
        <v>4.1666666666666664E-2</v>
      </c>
      <c r="K12" s="17">
        <f t="shared" si="11"/>
        <v>81.869148148148128</v>
      </c>
      <c r="L12" s="17">
        <f t="shared" si="3"/>
        <v>15555.138148148146</v>
      </c>
      <c r="M12" s="19">
        <v>0</v>
      </c>
      <c r="N12" s="20">
        <v>0</v>
      </c>
      <c r="O12" s="21">
        <f t="shared" si="4"/>
        <v>0</v>
      </c>
      <c r="P12" s="21">
        <f>E12*N12*2*24</f>
        <v>0</v>
      </c>
      <c r="Q12" s="21">
        <f>O12+P12</f>
        <v>0</v>
      </c>
      <c r="R12" s="22">
        <v>736.82</v>
      </c>
      <c r="S12" s="23">
        <f>Q12+R12</f>
        <v>736.82</v>
      </c>
      <c r="T12" s="24">
        <v>0</v>
      </c>
      <c r="U12" s="25">
        <f>C12+S12-L12-T12</f>
        <v>7286.3518518518522</v>
      </c>
      <c r="V12" s="39">
        <v>0</v>
      </c>
      <c r="W12" s="27">
        <v>7285</v>
      </c>
      <c r="X12" s="10"/>
      <c r="Y12" s="28"/>
      <c r="Z12" s="28"/>
      <c r="AA12" s="10"/>
      <c r="AB12" s="29">
        <f t="shared" si="27"/>
        <v>0</v>
      </c>
      <c r="AC12" s="10"/>
      <c r="AD12" s="30">
        <f t="shared" si="9"/>
        <v>7285</v>
      </c>
      <c r="AE12" s="10"/>
      <c r="AF12" s="10"/>
      <c r="AG12" s="10"/>
      <c r="AH12" s="10"/>
    </row>
    <row r="13" spans="1:34" ht="35.1" customHeight="1" x14ac:dyDescent="0.3">
      <c r="A13" s="12">
        <v>11</v>
      </c>
      <c r="B13" s="31" t="s">
        <v>42</v>
      </c>
      <c r="C13" s="14">
        <v>22104.67</v>
      </c>
      <c r="D13" s="14">
        <f>C13/30</f>
        <v>736.82233333333329</v>
      </c>
      <c r="E13" s="14">
        <f>(D13/9)</f>
        <v>81.869148148148142</v>
      </c>
      <c r="F13" s="15">
        <v>30</v>
      </c>
      <c r="G13" s="15">
        <v>29</v>
      </c>
      <c r="H13" s="16">
        <v>1</v>
      </c>
      <c r="I13" s="17">
        <f>D13*G13</f>
        <v>21367.847666666665</v>
      </c>
      <c r="J13" s="18">
        <v>0</v>
      </c>
      <c r="K13" s="17">
        <f t="shared" si="11"/>
        <v>0</v>
      </c>
      <c r="L13" s="17">
        <f t="shared" si="3"/>
        <v>21367.847666666665</v>
      </c>
      <c r="M13" s="19">
        <v>0</v>
      </c>
      <c r="N13" s="20">
        <v>0</v>
      </c>
      <c r="O13" s="21">
        <f t="shared" si="4"/>
        <v>0</v>
      </c>
      <c r="P13" s="21">
        <f>E13*N13*2*24</f>
        <v>0</v>
      </c>
      <c r="Q13" s="21">
        <f>O13+P13</f>
        <v>0</v>
      </c>
      <c r="R13" s="22">
        <v>0</v>
      </c>
      <c r="S13" s="23">
        <f>Q13+R13</f>
        <v>0</v>
      </c>
      <c r="T13" s="24">
        <v>0</v>
      </c>
      <c r="U13" s="25">
        <f>C13+S13-L13-T13</f>
        <v>736.82233333333352</v>
      </c>
      <c r="V13" s="39">
        <v>736.82</v>
      </c>
      <c r="W13" s="27">
        <v>0</v>
      </c>
      <c r="X13" s="10"/>
      <c r="Y13" s="28"/>
      <c r="Z13" s="28"/>
      <c r="AA13" s="10"/>
      <c r="AB13" s="29">
        <f t="shared" si="27"/>
        <v>0</v>
      </c>
      <c r="AC13" s="10"/>
      <c r="AD13" s="30"/>
      <c r="AE13" s="10"/>
      <c r="AF13" s="10"/>
      <c r="AG13" s="10"/>
      <c r="AH13" s="10"/>
    </row>
    <row r="14" spans="1:34" ht="35.1" customHeight="1" x14ac:dyDescent="0.3">
      <c r="A14" s="12">
        <v>11</v>
      </c>
      <c r="B14" s="60" t="s">
        <v>45</v>
      </c>
      <c r="C14" s="14">
        <v>22104.67</v>
      </c>
      <c r="D14" s="14">
        <f>C14/30</f>
        <v>736.82233333333329</v>
      </c>
      <c r="E14" s="14">
        <f>(D14/9)</f>
        <v>81.869148148148142</v>
      </c>
      <c r="F14" s="15">
        <v>30</v>
      </c>
      <c r="G14" s="15">
        <v>14</v>
      </c>
      <c r="H14" s="16">
        <v>16</v>
      </c>
      <c r="I14" s="17">
        <f>D14*G14</f>
        <v>10315.512666666666</v>
      </c>
      <c r="J14" s="18">
        <v>0</v>
      </c>
      <c r="K14" s="17">
        <f t="shared" si="11"/>
        <v>0</v>
      </c>
      <c r="L14" s="17">
        <f t="shared" si="3"/>
        <v>10315.512666666666</v>
      </c>
      <c r="M14" s="19">
        <v>0</v>
      </c>
      <c r="N14" s="20">
        <v>0</v>
      </c>
      <c r="O14" s="21">
        <f t="shared" si="4"/>
        <v>0</v>
      </c>
      <c r="P14" s="21">
        <f>E14*N14*2*24</f>
        <v>0</v>
      </c>
      <c r="Q14" s="21">
        <f>O14+P14</f>
        <v>0</v>
      </c>
      <c r="R14" s="22">
        <v>0</v>
      </c>
      <c r="S14" s="23">
        <f>Q14+R14</f>
        <v>0</v>
      </c>
      <c r="T14" s="24">
        <v>0</v>
      </c>
      <c r="U14" s="25">
        <f>C14+S14-L14-T14</f>
        <v>11789.157333333333</v>
      </c>
      <c r="V14" s="39">
        <v>736.82</v>
      </c>
      <c r="W14" s="27">
        <v>0</v>
      </c>
      <c r="X14" s="10"/>
      <c r="Y14" s="28"/>
      <c r="Z14" s="28"/>
      <c r="AA14" s="10"/>
      <c r="AB14" s="29">
        <f t="shared" si="27"/>
        <v>0</v>
      </c>
      <c r="AC14" s="10"/>
      <c r="AD14" s="30"/>
      <c r="AE14" s="10"/>
      <c r="AF14" s="10"/>
      <c r="AG14" s="10"/>
      <c r="AH14" s="10"/>
    </row>
    <row r="15" spans="1:34" ht="35.1" customHeight="1" x14ac:dyDescent="0.35">
      <c r="A15" s="40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58">
        <f>SUM(U3:U14)</f>
        <v>246063.48040740742</v>
      </c>
      <c r="V15" s="58">
        <f>SUM(V3:V14)</f>
        <v>46922.42</v>
      </c>
      <c r="W15" s="59">
        <f>SUM(W3:W14)</f>
        <v>191748</v>
      </c>
      <c r="X15" s="10"/>
      <c r="Y15" s="10"/>
      <c r="Z15" s="10"/>
      <c r="AA15" s="10"/>
      <c r="AB15" s="44">
        <f>SUM(AB3:AB11)</f>
        <v>0</v>
      </c>
      <c r="AC15" s="10"/>
      <c r="AD15" s="44">
        <f>SUM(AD3:AD12)</f>
        <v>191748</v>
      </c>
      <c r="AE15" s="10"/>
      <c r="AF15" s="10"/>
      <c r="AG15" s="10"/>
      <c r="AH15" s="10"/>
    </row>
    <row r="16" spans="1:34" x14ac:dyDescent="0.3">
      <c r="A16" s="4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62"/>
      <c r="U16" s="62"/>
      <c r="V16" s="45"/>
      <c r="W16" s="10"/>
      <c r="X16" s="10"/>
      <c r="Y16" s="46">
        <v>200</v>
      </c>
      <c r="Z16" s="47">
        <v>31</v>
      </c>
      <c r="AA16" s="63"/>
      <c r="AB16" s="46">
        <f t="shared" ref="AB16:AB22" si="28">Y16*Z16</f>
        <v>6200</v>
      </c>
      <c r="AC16" s="10"/>
      <c r="AD16" s="10"/>
      <c r="AE16" s="10"/>
      <c r="AF16" s="10"/>
      <c r="AG16" s="10"/>
      <c r="AH16" s="10"/>
    </row>
    <row r="17" spans="1:34" x14ac:dyDescent="0.3">
      <c r="A17" s="4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48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46">
        <v>100</v>
      </c>
      <c r="Z17" s="47"/>
      <c r="AA17" s="64"/>
      <c r="AB17" s="46">
        <f t="shared" si="28"/>
        <v>0</v>
      </c>
      <c r="AC17" s="10"/>
      <c r="AD17" s="10"/>
      <c r="AE17" s="10"/>
      <c r="AF17" s="10"/>
      <c r="AG17" s="10"/>
      <c r="AH17" s="10"/>
    </row>
    <row r="18" spans="1:34" x14ac:dyDescent="0.3">
      <c r="A18" s="40"/>
      <c r="B18" s="49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45"/>
      <c r="W18" s="10"/>
      <c r="X18" s="10"/>
      <c r="Y18" s="46">
        <v>50</v>
      </c>
      <c r="Z18" s="47"/>
      <c r="AA18" s="64"/>
      <c r="AB18" s="46">
        <f t="shared" si="28"/>
        <v>0</v>
      </c>
      <c r="AC18" s="10"/>
      <c r="AD18" s="10"/>
      <c r="AE18" s="10"/>
      <c r="AF18" s="10"/>
      <c r="AG18" s="10"/>
      <c r="AH18" s="10"/>
    </row>
    <row r="19" spans="1:34" x14ac:dyDescent="0.3">
      <c r="A19" s="40"/>
      <c r="B19" s="5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46">
        <v>20</v>
      </c>
      <c r="Z19" s="47"/>
      <c r="AA19" s="64"/>
      <c r="AB19" s="46">
        <f t="shared" si="28"/>
        <v>0</v>
      </c>
      <c r="AC19" s="10"/>
      <c r="AD19" s="10"/>
      <c r="AE19" s="10"/>
      <c r="AF19" s="10"/>
      <c r="AG19" s="10"/>
      <c r="AH19" s="10"/>
    </row>
    <row r="20" spans="1:34" x14ac:dyDescent="0.3">
      <c r="A20" s="40"/>
      <c r="B20" s="40"/>
      <c r="C20" s="40"/>
      <c r="D20" s="4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46">
        <v>10</v>
      </c>
      <c r="Z20" s="47"/>
      <c r="AA20" s="64"/>
      <c r="AB20" s="46">
        <f t="shared" si="28"/>
        <v>0</v>
      </c>
      <c r="AC20" s="10"/>
      <c r="AD20" s="10"/>
      <c r="AE20" s="10"/>
      <c r="AF20" s="10"/>
      <c r="AG20" s="10"/>
      <c r="AH20" s="10"/>
    </row>
    <row r="21" spans="1:34" x14ac:dyDescent="0.3">
      <c r="A21" s="40"/>
      <c r="B21" s="49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46">
        <v>5</v>
      </c>
      <c r="Z21" s="47"/>
      <c r="AA21" s="64"/>
      <c r="AB21" s="46">
        <f t="shared" si="28"/>
        <v>0</v>
      </c>
      <c r="AC21" s="10"/>
      <c r="AD21" s="10"/>
      <c r="AE21" s="10"/>
      <c r="AF21" s="10"/>
      <c r="AG21" s="10"/>
      <c r="AH21" s="10"/>
    </row>
    <row r="22" spans="1:34" x14ac:dyDescent="0.3">
      <c r="A22" s="40"/>
      <c r="B22" s="4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46"/>
      <c r="Z22" s="46"/>
      <c r="AA22" s="64"/>
      <c r="AB22" s="46">
        <f t="shared" si="28"/>
        <v>0</v>
      </c>
      <c r="AC22" s="10"/>
      <c r="AD22" s="10"/>
      <c r="AE22" s="10"/>
      <c r="AF22" s="10"/>
      <c r="AG22" s="10"/>
      <c r="AH22" s="10"/>
    </row>
    <row r="23" spans="1:34" ht="33" customHeight="1" x14ac:dyDescent="0.3">
      <c r="A23" s="12">
        <v>7</v>
      </c>
      <c r="B23" s="31" t="s">
        <v>33</v>
      </c>
      <c r="C23" s="32">
        <v>7500</v>
      </c>
      <c r="D23" s="32">
        <f>C23/5</f>
        <v>1500</v>
      </c>
      <c r="E23" s="14">
        <f>(D23/10)</f>
        <v>150</v>
      </c>
      <c r="F23" s="15">
        <v>10</v>
      </c>
      <c r="G23" s="33">
        <v>0</v>
      </c>
      <c r="H23" s="16">
        <f t="shared" ref="H23" si="29">F23-G23</f>
        <v>10</v>
      </c>
      <c r="I23" s="17">
        <v>0</v>
      </c>
      <c r="J23" s="18">
        <v>0</v>
      </c>
      <c r="K23" s="17">
        <f t="shared" ref="K23" si="30">E23*J23*24</f>
        <v>0</v>
      </c>
      <c r="L23" s="17">
        <f t="shared" ref="L23" si="31">I23+K23</f>
        <v>0</v>
      </c>
      <c r="M23" s="19">
        <v>0</v>
      </c>
      <c r="N23" s="20">
        <v>0</v>
      </c>
      <c r="O23" s="21">
        <f t="shared" ref="O23" si="32">E23*M23*1.5*24</f>
        <v>0</v>
      </c>
      <c r="P23" s="21">
        <f t="shared" ref="P23" si="33">E23*N23*2*24</f>
        <v>0</v>
      </c>
      <c r="Q23" s="21">
        <f t="shared" ref="Q23" si="34">O23+P23</f>
        <v>0</v>
      </c>
      <c r="R23" s="22">
        <v>0</v>
      </c>
      <c r="S23" s="23">
        <f t="shared" ref="S23" si="35">Q23+R23</f>
        <v>0</v>
      </c>
      <c r="T23" s="24">
        <v>0</v>
      </c>
      <c r="U23" s="25">
        <v>1500</v>
      </c>
      <c r="V23" s="26">
        <v>0</v>
      </c>
      <c r="W23" s="27">
        <v>7500</v>
      </c>
      <c r="X23" s="10"/>
      <c r="Y23" s="28"/>
      <c r="Z23" s="28"/>
      <c r="AA23" s="10"/>
      <c r="AB23" s="29">
        <f>SUM(Y23+Z23)</f>
        <v>0</v>
      </c>
      <c r="AC23" s="10"/>
      <c r="AD23" s="30"/>
      <c r="AE23" s="10"/>
      <c r="AF23" s="10"/>
      <c r="AG23" s="10"/>
      <c r="AH23" s="10"/>
    </row>
    <row r="24" spans="1:34" x14ac:dyDescent="0.3">
      <c r="A24" s="40"/>
      <c r="B24" s="49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</row>
    <row r="25" spans="1:34" x14ac:dyDescent="0.3">
      <c r="A25" s="40"/>
      <c r="B25" s="49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x14ac:dyDescent="0.3">
      <c r="A26" s="40"/>
      <c r="B26" s="49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</row>
    <row r="27" spans="1:34" x14ac:dyDescent="0.3">
      <c r="A27" s="40"/>
      <c r="B27" s="4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3">
      <c r="A28" s="40"/>
      <c r="B28" s="49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3">
      <c r="A29" s="4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3">
      <c r="A30" s="4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3">
      <c r="A31" s="4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</row>
    <row r="32" spans="1:34" x14ac:dyDescent="0.3">
      <c r="A32" s="4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</row>
    <row r="33" spans="1:32" x14ac:dyDescent="0.3">
      <c r="A33" s="4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</row>
    <row r="34" spans="1:32" x14ac:dyDescent="0.3">
      <c r="A34" s="4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</row>
    <row r="35" spans="1:32" x14ac:dyDescent="0.3">
      <c r="A35" s="4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</row>
    <row r="36" spans="1:32" x14ac:dyDescent="0.3">
      <c r="A36" s="4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</row>
    <row r="37" spans="1:32" x14ac:dyDescent="0.3">
      <c r="A37" s="4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</row>
    <row r="38" spans="1:32" x14ac:dyDescent="0.3">
      <c r="A38" s="4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</row>
    <row r="39" spans="1:32" x14ac:dyDescent="0.3">
      <c r="A39" s="4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</row>
    <row r="40" spans="1:32" x14ac:dyDescent="0.3">
      <c r="A40" s="4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</row>
    <row r="41" spans="1:32" x14ac:dyDescent="0.3">
      <c r="A41" s="4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</row>
    <row r="42" spans="1:32" x14ac:dyDescent="0.3">
      <c r="A42" s="4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</row>
  </sheetData>
  <mergeCells count="3">
    <mergeCell ref="A1:W1"/>
    <mergeCell ref="T16:U16"/>
    <mergeCell ref="AA16:AA22"/>
  </mergeCells>
  <dataValidations count="1">
    <dataValidation type="textLength" operator="lessThanOrEqual" showInputMessage="1" showErrorMessage="1" sqref="B26 B3:B5 B22" xr:uid="{C08ADB49-963E-45C1-B0CA-0F1D1B4A98E7}">
      <formula1>30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5</vt:i4>
      </vt:variant>
      <vt:variant>
        <vt:lpstr>Adlandırılmış Aralıklar</vt:lpstr>
      </vt:variant>
      <vt:variant>
        <vt:i4>4</vt:i4>
      </vt:variant>
    </vt:vector>
  </HeadingPairs>
  <TitlesOfParts>
    <vt:vector size="9" baseType="lpstr">
      <vt:lpstr>OCAK 2025</vt:lpstr>
      <vt:lpstr>ŞUBAT 2025</vt:lpstr>
      <vt:lpstr>MART 2025</vt:lpstr>
      <vt:lpstr>NİSAN 2025</vt:lpstr>
      <vt:lpstr>MAYIS 2025</vt:lpstr>
      <vt:lpstr>'MART 2025'!Yazdırma_Alanı</vt:lpstr>
      <vt:lpstr>'NİSAN 2025'!Yazdırma_Alanı</vt:lpstr>
      <vt:lpstr>'OCAK 2025'!Yazdırma_Alanı</vt:lpstr>
      <vt:lpstr>'ŞUBAT 2025'!Yazdırma_Alanı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ANAMAK</dc:creator>
  <cp:lastModifiedBy>MUHASEBE</cp:lastModifiedBy>
  <cp:lastPrinted>2025-03-26T12:10:44Z</cp:lastPrinted>
  <dcterms:created xsi:type="dcterms:W3CDTF">2025-01-02T13:07:05Z</dcterms:created>
  <dcterms:modified xsi:type="dcterms:W3CDTF">2025-05-16T05:39:55Z</dcterms:modified>
</cp:coreProperties>
</file>